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'Foglio1'!$A$1:$M$35</definedName>
  </definedNames>
  <calcPr fullCalcOnLoad="1"/>
</workbook>
</file>

<file path=xl/sharedStrings.xml><?xml version="1.0" encoding="utf-8"?>
<sst xmlns="http://schemas.openxmlformats.org/spreadsheetml/2006/main" count="168" uniqueCount="49">
  <si>
    <t>MANCATO RINNOVO DEL CONTRATTO 2010-2012</t>
  </si>
  <si>
    <t>tabellare 2009 (congloba IIS)</t>
  </si>
  <si>
    <t>ccnl con Ipca 2010</t>
  </si>
  <si>
    <t>IVC per 2010</t>
  </si>
  <si>
    <t>perdita 2010</t>
  </si>
  <si>
    <t>ccnl con Ipca 2011</t>
  </si>
  <si>
    <t>IVC a regime</t>
  </si>
  <si>
    <t>perdita 2011</t>
  </si>
  <si>
    <t>ccnl con Ipca 2012</t>
  </si>
  <si>
    <t>perdita 2012</t>
  </si>
  <si>
    <t>perdita nel triennio 2010-12</t>
  </si>
  <si>
    <t>a regime, all'anno</t>
  </si>
  <si>
    <t>collaboratore scolastico</t>
  </si>
  <si>
    <t>da 0 a due</t>
  </si>
  <si>
    <t>da 3 a 8</t>
  </si>
  <si>
    <t>da 9 a 14</t>
  </si>
  <si>
    <t>da 15 a 20</t>
  </si>
  <si>
    <t>da 21 a 27</t>
  </si>
  <si>
    <t>da 28 a 34</t>
  </si>
  <si>
    <t>da 35</t>
  </si>
  <si>
    <t>assistente amministrativo</t>
  </si>
  <si>
    <t>docente diplomato</t>
  </si>
  <si>
    <t>docente laureato secondaria di.II grado</t>
  </si>
  <si>
    <t>ELIMINAZIONE DELLA PROGRESSIONE DI CARRIERA</t>
  </si>
  <si>
    <t>tabellare 2009</t>
  </si>
  <si>
    <t>per 13 mensilità</t>
  </si>
  <si>
    <t>perdita di un triennio</t>
  </si>
  <si>
    <t>a regime</t>
  </si>
  <si>
    <t>nel triennio</t>
  </si>
  <si>
    <t>perdita per RPD</t>
  </si>
  <si>
    <t>UIL</t>
  </si>
  <si>
    <t>MANCATO RINNOVO DEL CONTRATTO 2010-2012 + ABOLIZIONE TRIENNALE DELLA PROGRESSIONEDI CARRIERA</t>
  </si>
  <si>
    <t>TOTALE NEL TRIENNIO</t>
  </si>
  <si>
    <t>figure professionali</t>
  </si>
  <si>
    <t>gradoni</t>
  </si>
  <si>
    <t>mensile lordo</t>
  </si>
  <si>
    <t>indennità di funzione</t>
  </si>
  <si>
    <t>IVC da aprile</t>
  </si>
  <si>
    <t>% su tabellare</t>
  </si>
  <si>
    <t>IVC da luglio</t>
  </si>
  <si>
    <t xml:space="preserve"> tabellare + Rpd</t>
  </si>
  <si>
    <t>netto su lordo</t>
  </si>
  <si>
    <t>differenzalorda</t>
  </si>
  <si>
    <t>differenzanetta</t>
  </si>
  <si>
    <t>lordo annuo</t>
  </si>
  <si>
    <t>lordo triennio</t>
  </si>
  <si>
    <t>mio calcolo</t>
  </si>
  <si>
    <t>lordo uil</t>
  </si>
  <si>
    <t>netto uil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</si>
</sst>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0%"/>
    <numFmt numFmtId="167" formatCode="#,##0;[RED]#,##0"/>
    <numFmt numFmtId="168" formatCode="#,##0.00"/>
    <numFmt numFmtId="169" formatCode="#,##0"/>
    <numFmt numFmtId="170" formatCode="&quot;€ &quot;#,##0"/>
    <numFmt numFmtId="171" formatCode="&quot;€ &quot;#,##0;[RED]&quot;-€ &quot;#,##0"/>
    <numFmt numFmtId="172" formatCode="&quot;€ &quot;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4" borderId="0" xfId="0" applyFont="1" applyFill="1" applyBorder="1" applyAlignment="1">
      <alignment horizontal="center" wrapText="1"/>
    </xf>
    <xf numFmtId="164" fontId="18" fillId="22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wrapText="1"/>
    </xf>
    <xf numFmtId="164" fontId="0" fillId="22" borderId="0" xfId="0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164" fontId="0" fillId="6" borderId="0" xfId="0" applyFont="1" applyFill="1" applyBorder="1" applyAlignment="1">
      <alignment horizontal="center" wrapText="1"/>
    </xf>
    <xf numFmtId="164" fontId="0" fillId="4" borderId="0" xfId="0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4" borderId="0" xfId="0" applyNumberForma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7" fontId="0" fillId="0" borderId="0" xfId="0" applyNumberFormat="1" applyFill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8" fontId="0" fillId="22" borderId="11" xfId="0" applyNumberFormat="1" applyFill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70" fontId="0" fillId="22" borderId="11" xfId="0" applyNumberFormat="1" applyFill="1" applyBorder="1" applyAlignment="1">
      <alignment horizontal="center"/>
    </xf>
    <xf numFmtId="170" fontId="0" fillId="6" borderId="11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64" fontId="0" fillId="0" borderId="0" xfId="0" applyFont="1" applyBorder="1" applyAlignment="1">
      <alignment/>
    </xf>
    <xf numFmtId="168" fontId="0" fillId="22" borderId="0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0" fontId="0" fillId="22" borderId="0" xfId="0" applyNumberFormat="1" applyFill="1" applyBorder="1" applyAlignment="1">
      <alignment horizontal="center"/>
    </xf>
    <xf numFmtId="170" fontId="0" fillId="6" borderId="0" xfId="0" applyNumberFormat="1" applyFill="1" applyBorder="1" applyAlignment="1">
      <alignment horizontal="center"/>
    </xf>
    <xf numFmtId="171" fontId="0" fillId="4" borderId="13" xfId="0" applyNumberFormat="1" applyFill="1" applyBorder="1" applyAlignment="1">
      <alignment horizontal="center"/>
    </xf>
    <xf numFmtId="164" fontId="0" fillId="0" borderId="14" xfId="0" applyFont="1" applyBorder="1" applyAlignment="1">
      <alignment/>
    </xf>
    <xf numFmtId="168" fontId="0" fillId="22" borderId="14" xfId="0" applyNumberFormat="1" applyFill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70" fontId="0" fillId="22" borderId="14" xfId="0" applyNumberFormat="1" applyFill="1" applyBorder="1" applyAlignment="1">
      <alignment horizontal="center"/>
    </xf>
    <xf numFmtId="170" fontId="0" fillId="6" borderId="14" xfId="0" applyNumberFormat="1" applyFill="1" applyBorder="1" applyAlignment="1">
      <alignment horizontal="center"/>
    </xf>
    <xf numFmtId="171" fontId="0" fillId="4" borderId="15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4" fontId="18" fillId="0" borderId="0" xfId="0" applyFont="1" applyAlignment="1">
      <alignment/>
    </xf>
    <xf numFmtId="164" fontId="18" fillId="4" borderId="16" xfId="0" applyFont="1" applyFill="1" applyBorder="1" applyAlignment="1">
      <alignment horizontal="center" wrapText="1"/>
    </xf>
    <xf numFmtId="164" fontId="18" fillId="22" borderId="11" xfId="0" applyFont="1" applyFill="1" applyBorder="1" applyAlignment="1">
      <alignment horizontal="center" vertical="center" wrapText="1"/>
    </xf>
    <xf numFmtId="164" fontId="0" fillId="4" borderId="11" xfId="0" applyFont="1" applyFill="1" applyBorder="1" applyAlignment="1">
      <alignment horizontal="center" vertical="center" wrapText="1"/>
    </xf>
    <xf numFmtId="164" fontId="0" fillId="4" borderId="12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4" fontId="0" fillId="4" borderId="0" xfId="0" applyFill="1" applyBorder="1" applyAlignment="1">
      <alignment/>
    </xf>
    <xf numFmtId="164" fontId="0" fillId="22" borderId="0" xfId="0" applyFill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24" borderId="0" xfId="0" applyFont="1" applyFill="1" applyAlignment="1">
      <alignment/>
    </xf>
    <xf numFmtId="168" fontId="19" fillId="24" borderId="0" xfId="0" applyNumberFormat="1" applyFont="1" applyFill="1" applyAlignment="1">
      <alignment/>
    </xf>
    <xf numFmtId="172" fontId="0" fillId="24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4" borderId="0" xfId="0" applyNumberFormat="1" applyFill="1" applyAlignment="1">
      <alignment/>
    </xf>
    <xf numFmtId="170" fontId="0" fillId="24" borderId="0" xfId="0" applyNumberFormat="1" applyFill="1" applyAlignment="1">
      <alignment/>
    </xf>
    <xf numFmtId="168" fontId="0" fillId="24" borderId="0" xfId="0" applyNumberFormat="1" applyFill="1" applyAlignment="1">
      <alignment/>
    </xf>
    <xf numFmtId="164" fontId="0" fillId="6" borderId="0" xfId="0" applyFont="1" applyFill="1" applyAlignment="1">
      <alignment horizontal="center"/>
    </xf>
    <xf numFmtId="168" fontId="0" fillId="6" borderId="0" xfId="0" applyNumberFormat="1" applyFill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 wrapText="1"/>
    </xf>
    <xf numFmtId="164" fontId="18" fillId="0" borderId="17" xfId="0" applyFont="1" applyFill="1" applyBorder="1" applyAlignment="1">
      <alignment horizontal="left" vertical="center" wrapText="1" indent="3"/>
    </xf>
    <xf numFmtId="164" fontId="0" fillId="0" borderId="12" xfId="0" applyFont="1" applyBorder="1" applyAlignment="1">
      <alignment/>
    </xf>
    <xf numFmtId="170" fontId="20" fillId="0" borderId="12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4" fontId="0" fillId="0" borderId="13" xfId="0" applyFont="1" applyBorder="1" applyAlignment="1">
      <alignment/>
    </xf>
    <xf numFmtId="170" fontId="20" fillId="0" borderId="13" xfId="0" applyNumberFormat="1" applyFont="1" applyBorder="1" applyAlignment="1">
      <alignment horizontal="center" vertical="center"/>
    </xf>
    <xf numFmtId="164" fontId="0" fillId="0" borderId="15" xfId="0" applyFont="1" applyBorder="1" applyAlignment="1">
      <alignment/>
    </xf>
    <xf numFmtId="170" fontId="20" fillId="0" borderId="15" xfId="0" applyNumberFormat="1" applyFont="1" applyBorder="1" applyAlignment="1">
      <alignment horizontal="center" vertical="center"/>
    </xf>
    <xf numFmtId="170" fontId="20" fillId="0" borderId="0" xfId="0" applyNumberFormat="1" applyFont="1" applyBorder="1" applyAlignment="1">
      <alignment horizontal="center" vertical="center"/>
    </xf>
    <xf numFmtId="164" fontId="0" fillId="0" borderId="16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6" borderId="0" xfId="0" applyFill="1" applyAlignment="1">
      <alignment/>
    </xf>
    <xf numFmtId="164" fontId="18" fillId="6" borderId="0" xfId="0" applyFont="1" applyFill="1" applyBorder="1" applyAlignment="1">
      <alignment horizontal="center" vertical="center" wrapText="1"/>
    </xf>
    <xf numFmtId="164" fontId="18" fillId="4" borderId="0" xfId="0" applyFont="1" applyFill="1" applyBorder="1" applyAlignment="1">
      <alignment horizontal="center" vertical="center" wrapText="1"/>
    </xf>
    <xf numFmtId="164" fontId="0" fillId="0" borderId="20" xfId="0" applyBorder="1" applyAlignment="1">
      <alignment/>
    </xf>
    <xf numFmtId="164" fontId="0" fillId="0" borderId="14" xfId="0" applyBorder="1" applyAlignment="1">
      <alignment horizontal="center"/>
    </xf>
    <xf numFmtId="164" fontId="21" fillId="4" borderId="0" xfId="0" applyFont="1" applyFill="1" applyBorder="1" applyAlignment="1">
      <alignment horizontal="center"/>
    </xf>
    <xf numFmtId="164" fontId="21" fillId="6" borderId="0" xfId="0" applyFont="1" applyFill="1" applyAlignment="1">
      <alignment/>
    </xf>
    <xf numFmtId="172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72" fontId="0" fillId="22" borderId="0" xfId="0" applyNumberFormat="1" applyFill="1" applyBorder="1" applyAlignment="1">
      <alignment/>
    </xf>
    <xf numFmtId="17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4" fontId="0" fillId="22" borderId="0" xfId="0" applyFill="1" applyBorder="1" applyAlignment="1">
      <alignment/>
    </xf>
    <xf numFmtId="17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4" borderId="0" xfId="0" applyNumberFormat="1" applyFill="1" applyAlignment="1">
      <alignment/>
    </xf>
    <xf numFmtId="168" fontId="0" fillId="22" borderId="0" xfId="0" applyNumberForma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">
      <selection activeCell="P7" sqref="P7"/>
    </sheetView>
  </sheetViews>
  <sheetFormatPr defaultColWidth="9.140625" defaultRowHeight="12.75"/>
  <cols>
    <col min="1" max="1" width="15.57421875" style="0" customWidth="1"/>
    <col min="2" max="2" width="12.421875" style="0" customWidth="1"/>
    <col min="3" max="3" width="13.7109375" style="1" customWidth="1"/>
    <col min="4" max="5" width="9.140625" style="1" customWidth="1"/>
    <col min="7" max="7" width="8.7109375" style="0" customWidth="1"/>
    <col min="8" max="8" width="11.7109375" style="0" customWidth="1"/>
    <col min="9" max="9" width="9.7109375" style="0" customWidth="1"/>
    <col min="10" max="10" width="11.8515625" style="0" customWidth="1"/>
  </cols>
  <sheetData>
    <row r="1" spans="1:13" ht="12.75" customHeight="1">
      <c r="A1" s="2" t="s">
        <v>0</v>
      </c>
      <c r="B1" s="2"/>
      <c r="C1" s="3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6" t="s">
        <v>6</v>
      </c>
      <c r="I1" s="5" t="s">
        <v>7</v>
      </c>
      <c r="J1" s="4" t="s">
        <v>8</v>
      </c>
      <c r="K1" s="5" t="s">
        <v>9</v>
      </c>
      <c r="L1" s="7" t="s">
        <v>10</v>
      </c>
      <c r="M1" s="8" t="s">
        <v>11</v>
      </c>
    </row>
    <row r="2" spans="1:13" ht="12.75">
      <c r="A2" s="2"/>
      <c r="B2" s="2"/>
      <c r="C2" s="3"/>
      <c r="D2" s="4"/>
      <c r="E2" s="4"/>
      <c r="F2" s="5"/>
      <c r="G2" s="4"/>
      <c r="H2" s="6"/>
      <c r="I2" s="5"/>
      <c r="J2" s="4"/>
      <c r="K2" s="5"/>
      <c r="L2" s="7"/>
      <c r="M2" s="8"/>
    </row>
    <row r="3" spans="4:13" ht="12.75">
      <c r="D3" s="9">
        <v>0.018</v>
      </c>
      <c r="E3" s="9"/>
      <c r="F3" s="9"/>
      <c r="G3" s="10">
        <v>0.022</v>
      </c>
      <c r="H3" s="9">
        <f>0.5*0.015</f>
        <v>0.0075</v>
      </c>
      <c r="I3" s="9"/>
      <c r="J3" s="10">
        <f>0.019</f>
        <v>0.019</v>
      </c>
      <c r="K3" s="9"/>
      <c r="L3" s="7"/>
      <c r="M3" s="11"/>
    </row>
    <row r="4" spans="1:13" ht="12.75">
      <c r="A4" s="12"/>
      <c r="B4" s="12"/>
      <c r="C4" s="13"/>
      <c r="D4" s="13"/>
      <c r="E4" s="13"/>
      <c r="F4" s="12"/>
      <c r="G4" s="12"/>
      <c r="H4" s="12"/>
      <c r="I4" s="12"/>
      <c r="J4" s="12"/>
      <c r="K4" s="12"/>
      <c r="L4" s="13"/>
      <c r="M4" s="14"/>
    </row>
    <row r="5" spans="1:13" ht="12.75" customHeight="1">
      <c r="A5" s="15" t="s">
        <v>12</v>
      </c>
      <c r="B5" s="16" t="s">
        <v>13</v>
      </c>
      <c r="C5" s="17">
        <v>14903.94</v>
      </c>
      <c r="D5" s="18">
        <f>C5/12*13*D$3</f>
        <v>290.62683</v>
      </c>
      <c r="E5" s="18">
        <f>5.59*3+9.32*7</f>
        <v>82.01</v>
      </c>
      <c r="F5" s="19">
        <f>D5-E5</f>
        <v>208.61683</v>
      </c>
      <c r="G5" s="18">
        <f>C5/12*13*(G$3+D$3)</f>
        <v>645.8374</v>
      </c>
      <c r="H5" s="18">
        <f aca="true" t="shared" si="0" ref="H5:H11">9.32*13</f>
        <v>121.16</v>
      </c>
      <c r="I5" s="19">
        <f>G5-H5</f>
        <v>524.6774</v>
      </c>
      <c r="J5" s="18">
        <f>C5/12*13*(J$3+G$3+D$3)</f>
        <v>952.610165</v>
      </c>
      <c r="K5" s="19">
        <f>J5-H5</f>
        <v>831.4501650000001</v>
      </c>
      <c r="L5" s="20">
        <f aca="true" t="shared" si="1" ref="L5:L11">F5+I5+K5</f>
        <v>1564.7443950000002</v>
      </c>
      <c r="M5" s="21">
        <f>K5</f>
        <v>831.4501650000001</v>
      </c>
    </row>
    <row r="6" spans="1:13" ht="12.75">
      <c r="A6" s="15"/>
      <c r="B6" s="22" t="s">
        <v>14</v>
      </c>
      <c r="C6" s="23">
        <v>15193.34</v>
      </c>
      <c r="D6" s="24">
        <f aca="true" t="shared" si="2" ref="D6:D35">C6/12*13*D$3</f>
        <v>296.27013</v>
      </c>
      <c r="E6" s="24">
        <f aca="true" t="shared" si="3" ref="E6:E11">5.59*3+9.32*7</f>
        <v>82.01</v>
      </c>
      <c r="F6" s="25">
        <f aca="true" t="shared" si="4" ref="F6:F35">D6-E6</f>
        <v>214.26013</v>
      </c>
      <c r="G6" s="24">
        <f aca="true" t="shared" si="5" ref="G6:G35">C6/12*13*(G$3+D$3)</f>
        <v>658.3780666666667</v>
      </c>
      <c r="H6" s="24">
        <f t="shared" si="0"/>
        <v>121.16</v>
      </c>
      <c r="I6" s="25">
        <f aca="true" t="shared" si="6" ref="I6:I35">G6-H6</f>
        <v>537.2180666666667</v>
      </c>
      <c r="J6" s="24">
        <f aca="true" t="shared" si="7" ref="J6:J35">C6/12*13*(J$3+G$3+D$3)</f>
        <v>971.1076483333334</v>
      </c>
      <c r="K6" s="25">
        <f aca="true" t="shared" si="8" ref="K6:K35">J6-H6</f>
        <v>849.9476483333334</v>
      </c>
      <c r="L6" s="26">
        <f t="shared" si="1"/>
        <v>1601.4258450000002</v>
      </c>
      <c r="M6" s="27">
        <f aca="true" t="shared" si="9" ref="M6:M35">K6</f>
        <v>849.9476483333334</v>
      </c>
    </row>
    <row r="7" spans="1:13" ht="12.75">
      <c r="A7" s="15"/>
      <c r="B7" s="22" t="s">
        <v>15</v>
      </c>
      <c r="C7" s="23">
        <v>16242.79</v>
      </c>
      <c r="D7" s="24">
        <f t="shared" si="2"/>
        <v>316.734405</v>
      </c>
      <c r="E7" s="24">
        <f t="shared" si="3"/>
        <v>82.01</v>
      </c>
      <c r="F7" s="25">
        <f t="shared" si="4"/>
        <v>234.724405</v>
      </c>
      <c r="G7" s="24">
        <f t="shared" si="5"/>
        <v>703.8542333333332</v>
      </c>
      <c r="H7" s="24">
        <f t="shared" si="0"/>
        <v>121.16</v>
      </c>
      <c r="I7" s="25">
        <f t="shared" si="6"/>
        <v>582.6942333333333</v>
      </c>
      <c r="J7" s="24">
        <f t="shared" si="7"/>
        <v>1038.1849941666667</v>
      </c>
      <c r="K7" s="25">
        <f t="shared" si="8"/>
        <v>917.0249941666667</v>
      </c>
      <c r="L7" s="26">
        <f t="shared" si="1"/>
        <v>1734.4436325000001</v>
      </c>
      <c r="M7" s="27">
        <f t="shared" si="9"/>
        <v>917.0249941666667</v>
      </c>
    </row>
    <row r="8" spans="1:13" ht="12.75">
      <c r="A8" s="15"/>
      <c r="B8" s="22" t="s">
        <v>16</v>
      </c>
      <c r="C8" s="23">
        <v>17221.92</v>
      </c>
      <c r="D8" s="24">
        <f t="shared" si="2"/>
        <v>335.82743999999997</v>
      </c>
      <c r="E8" s="24">
        <f t="shared" si="3"/>
        <v>82.01</v>
      </c>
      <c r="F8" s="25">
        <f t="shared" si="4"/>
        <v>253.81743999999998</v>
      </c>
      <c r="G8" s="24">
        <f t="shared" si="5"/>
        <v>746.2831999999999</v>
      </c>
      <c r="H8" s="24">
        <f t="shared" si="0"/>
        <v>121.16</v>
      </c>
      <c r="I8" s="25">
        <f t="shared" si="6"/>
        <v>625.1231999999999</v>
      </c>
      <c r="J8" s="24">
        <f t="shared" si="7"/>
        <v>1100.7677199999998</v>
      </c>
      <c r="K8" s="25">
        <f t="shared" si="8"/>
        <v>979.6077199999999</v>
      </c>
      <c r="L8" s="26">
        <f t="shared" si="1"/>
        <v>1858.5483599999998</v>
      </c>
      <c r="M8" s="27">
        <f t="shared" si="9"/>
        <v>979.6077199999999</v>
      </c>
    </row>
    <row r="9" spans="1:13" ht="12.75">
      <c r="A9" s="15"/>
      <c r="B9" s="22" t="s">
        <v>17</v>
      </c>
      <c r="C9" s="23">
        <v>18186.09</v>
      </c>
      <c r="D9" s="24">
        <f t="shared" si="2"/>
        <v>354.62875499999996</v>
      </c>
      <c r="E9" s="24">
        <f t="shared" si="3"/>
        <v>82.01</v>
      </c>
      <c r="F9" s="25">
        <f t="shared" si="4"/>
        <v>272.61875499999996</v>
      </c>
      <c r="G9" s="24">
        <f t="shared" si="5"/>
        <v>788.0638999999999</v>
      </c>
      <c r="H9" s="24">
        <f t="shared" si="0"/>
        <v>121.16</v>
      </c>
      <c r="I9" s="25">
        <f t="shared" si="6"/>
        <v>666.9038999999999</v>
      </c>
      <c r="J9" s="24">
        <f t="shared" si="7"/>
        <v>1162.3942525</v>
      </c>
      <c r="K9" s="25">
        <f t="shared" si="8"/>
        <v>1041.2342525</v>
      </c>
      <c r="L9" s="26">
        <f t="shared" si="1"/>
        <v>1980.7569074999997</v>
      </c>
      <c r="M9" s="27">
        <f t="shared" si="9"/>
        <v>1041.2342525</v>
      </c>
    </row>
    <row r="10" spans="1:13" ht="12.75">
      <c r="A10" s="15"/>
      <c r="B10" s="22" t="s">
        <v>18</v>
      </c>
      <c r="C10" s="23">
        <v>18913.31</v>
      </c>
      <c r="D10" s="24">
        <f t="shared" si="2"/>
        <v>368.809545</v>
      </c>
      <c r="E10" s="24">
        <f t="shared" si="3"/>
        <v>82.01</v>
      </c>
      <c r="F10" s="25">
        <f t="shared" si="4"/>
        <v>286.799545</v>
      </c>
      <c r="G10" s="24">
        <f t="shared" si="5"/>
        <v>819.5767666666667</v>
      </c>
      <c r="H10" s="24">
        <f t="shared" si="0"/>
        <v>121.16</v>
      </c>
      <c r="I10" s="25">
        <f t="shared" si="6"/>
        <v>698.4167666666667</v>
      </c>
      <c r="J10" s="24">
        <f t="shared" si="7"/>
        <v>1208.8757308333336</v>
      </c>
      <c r="K10" s="25">
        <f t="shared" si="8"/>
        <v>1087.7157308333335</v>
      </c>
      <c r="L10" s="26">
        <f t="shared" si="1"/>
        <v>2072.9320425000005</v>
      </c>
      <c r="M10" s="27">
        <f t="shared" si="9"/>
        <v>1087.7157308333335</v>
      </c>
    </row>
    <row r="11" spans="1:13" ht="12.75">
      <c r="A11" s="15"/>
      <c r="B11" s="28" t="s">
        <v>19</v>
      </c>
      <c r="C11" s="29">
        <v>19423.09</v>
      </c>
      <c r="D11" s="30">
        <f t="shared" si="2"/>
        <v>378.75025500000004</v>
      </c>
      <c r="E11" s="30">
        <f t="shared" si="3"/>
        <v>82.01</v>
      </c>
      <c r="F11" s="31">
        <f t="shared" si="4"/>
        <v>296.74025500000005</v>
      </c>
      <c r="G11" s="30">
        <f t="shared" si="5"/>
        <v>841.6672333333333</v>
      </c>
      <c r="H11" s="30">
        <f t="shared" si="0"/>
        <v>121.16</v>
      </c>
      <c r="I11" s="31">
        <f t="shared" si="6"/>
        <v>720.5072333333334</v>
      </c>
      <c r="J11" s="30">
        <f t="shared" si="7"/>
        <v>1241.4591691666667</v>
      </c>
      <c r="K11" s="31">
        <f t="shared" si="8"/>
        <v>1120.2991691666666</v>
      </c>
      <c r="L11" s="32">
        <f t="shared" si="1"/>
        <v>2137.5466575</v>
      </c>
      <c r="M11" s="33">
        <f t="shared" si="9"/>
        <v>1120.2991691666666</v>
      </c>
    </row>
    <row r="12" spans="1:14" ht="12.75">
      <c r="A12" s="34"/>
      <c r="B12" s="34"/>
      <c r="C12" s="35"/>
      <c r="D12" s="36"/>
      <c r="E12" s="36"/>
      <c r="F12" s="37"/>
      <c r="G12" s="36"/>
      <c r="H12" s="36"/>
      <c r="I12" s="37"/>
      <c r="J12" s="36"/>
      <c r="K12" s="37"/>
      <c r="L12" s="35"/>
      <c r="M12" s="38"/>
      <c r="N12" s="12"/>
    </row>
    <row r="13" spans="1:13" ht="12.75" customHeight="1">
      <c r="A13" s="15" t="s">
        <v>20</v>
      </c>
      <c r="B13" s="16" t="s">
        <v>13</v>
      </c>
      <c r="C13" s="17">
        <v>16696.06</v>
      </c>
      <c r="D13" s="18">
        <f t="shared" si="2"/>
        <v>325.57317</v>
      </c>
      <c r="E13" s="18">
        <f>6.26*3+10.44*7</f>
        <v>91.86</v>
      </c>
      <c r="F13" s="19">
        <f t="shared" si="4"/>
        <v>233.71317</v>
      </c>
      <c r="G13" s="18">
        <f t="shared" si="5"/>
        <v>723.4959333333333</v>
      </c>
      <c r="H13" s="18">
        <f>10.44*13</f>
        <v>135.72</v>
      </c>
      <c r="I13" s="19">
        <f t="shared" si="6"/>
        <v>587.7759333333332</v>
      </c>
      <c r="J13" s="18">
        <f t="shared" si="7"/>
        <v>1067.1565016666666</v>
      </c>
      <c r="K13" s="19">
        <f t="shared" si="8"/>
        <v>931.4365016666666</v>
      </c>
      <c r="L13" s="20">
        <f aca="true" t="shared" si="10" ref="L13:L19">F13+I13+K13</f>
        <v>1752.925605</v>
      </c>
      <c r="M13" s="21">
        <f t="shared" si="9"/>
        <v>931.4365016666666</v>
      </c>
    </row>
    <row r="14" spans="1:13" ht="12.75">
      <c r="A14" s="15"/>
      <c r="B14" s="22" t="s">
        <v>14</v>
      </c>
      <c r="C14" s="23">
        <v>17071.28</v>
      </c>
      <c r="D14" s="24">
        <f t="shared" si="2"/>
        <v>332.88996</v>
      </c>
      <c r="E14" s="24">
        <f aca="true" t="shared" si="11" ref="E14:E19">E13</f>
        <v>91.86</v>
      </c>
      <c r="F14" s="25">
        <f t="shared" si="4"/>
        <v>241.02995999999996</v>
      </c>
      <c r="G14" s="24">
        <f t="shared" si="5"/>
        <v>739.7554666666665</v>
      </c>
      <c r="H14" s="24">
        <f aca="true" t="shared" si="12" ref="H14:H19">H13</f>
        <v>135.72</v>
      </c>
      <c r="I14" s="25">
        <f t="shared" si="6"/>
        <v>604.0354666666665</v>
      </c>
      <c r="J14" s="24">
        <f t="shared" si="7"/>
        <v>1091.1393133333331</v>
      </c>
      <c r="K14" s="25">
        <f t="shared" si="8"/>
        <v>955.4193133333331</v>
      </c>
      <c r="L14" s="26">
        <f t="shared" si="10"/>
        <v>1800.4847399999994</v>
      </c>
      <c r="M14" s="27">
        <f t="shared" si="9"/>
        <v>955.4193133333331</v>
      </c>
    </row>
    <row r="15" spans="1:13" ht="12.75">
      <c r="A15" s="15"/>
      <c r="B15" s="22" t="s">
        <v>15</v>
      </c>
      <c r="C15" s="23">
        <v>18411.1</v>
      </c>
      <c r="D15" s="24">
        <f t="shared" si="2"/>
        <v>359.0164499999999</v>
      </c>
      <c r="E15" s="24">
        <f t="shared" si="11"/>
        <v>91.86</v>
      </c>
      <c r="F15" s="25">
        <f t="shared" si="4"/>
        <v>267.1564499999999</v>
      </c>
      <c r="G15" s="24">
        <f t="shared" si="5"/>
        <v>797.814333333333</v>
      </c>
      <c r="H15" s="24">
        <f t="shared" si="12"/>
        <v>135.72</v>
      </c>
      <c r="I15" s="25">
        <f t="shared" si="6"/>
        <v>662.094333333333</v>
      </c>
      <c r="J15" s="24">
        <f t="shared" si="7"/>
        <v>1176.7761416666665</v>
      </c>
      <c r="K15" s="25">
        <f t="shared" si="8"/>
        <v>1041.0561416666665</v>
      </c>
      <c r="L15" s="26">
        <f t="shared" si="10"/>
        <v>1970.3069249999994</v>
      </c>
      <c r="M15" s="27">
        <f t="shared" si="9"/>
        <v>1041.0561416666665</v>
      </c>
    </row>
    <row r="16" spans="1:13" ht="12.75">
      <c r="A16" s="15"/>
      <c r="B16" s="22" t="s">
        <v>16</v>
      </c>
      <c r="C16" s="23">
        <v>19680.15</v>
      </c>
      <c r="D16" s="24">
        <f t="shared" si="2"/>
        <v>383.762925</v>
      </c>
      <c r="E16" s="24">
        <f t="shared" si="11"/>
        <v>91.86</v>
      </c>
      <c r="F16" s="25">
        <f t="shared" si="4"/>
        <v>291.902925</v>
      </c>
      <c r="G16" s="24">
        <f t="shared" si="5"/>
        <v>852.8064999999999</v>
      </c>
      <c r="H16" s="24">
        <f t="shared" si="12"/>
        <v>135.72</v>
      </c>
      <c r="I16" s="25">
        <f t="shared" si="6"/>
        <v>717.0864999999999</v>
      </c>
      <c r="J16" s="24">
        <f t="shared" si="7"/>
        <v>1257.8895875</v>
      </c>
      <c r="K16" s="25">
        <f t="shared" si="8"/>
        <v>1122.1695875</v>
      </c>
      <c r="L16" s="26">
        <f t="shared" si="10"/>
        <v>2131.1590125</v>
      </c>
      <c r="M16" s="27">
        <f t="shared" si="9"/>
        <v>1122.1695875</v>
      </c>
    </row>
    <row r="17" spans="1:13" ht="12.75">
      <c r="A17" s="15"/>
      <c r="B17" s="22" t="s">
        <v>17</v>
      </c>
      <c r="C17" s="23">
        <v>20956.8</v>
      </c>
      <c r="D17" s="24">
        <f t="shared" si="2"/>
        <v>408.6575999999999</v>
      </c>
      <c r="E17" s="24">
        <f t="shared" si="11"/>
        <v>91.86</v>
      </c>
      <c r="F17" s="25">
        <f t="shared" si="4"/>
        <v>316.7975999999999</v>
      </c>
      <c r="G17" s="24">
        <f t="shared" si="5"/>
        <v>908.1279999999997</v>
      </c>
      <c r="H17" s="24">
        <f t="shared" si="12"/>
        <v>135.72</v>
      </c>
      <c r="I17" s="25">
        <f t="shared" si="6"/>
        <v>772.4079999999997</v>
      </c>
      <c r="J17" s="24">
        <f t="shared" si="7"/>
        <v>1339.4887999999999</v>
      </c>
      <c r="K17" s="25">
        <f t="shared" si="8"/>
        <v>1203.7687999999998</v>
      </c>
      <c r="L17" s="26">
        <f t="shared" si="10"/>
        <v>2292.974399999999</v>
      </c>
      <c r="M17" s="27">
        <f t="shared" si="9"/>
        <v>1203.7687999999998</v>
      </c>
    </row>
    <row r="18" spans="1:13" ht="12.75">
      <c r="A18" s="15"/>
      <c r="B18" s="22" t="s">
        <v>18</v>
      </c>
      <c r="C18" s="23">
        <v>21865.96</v>
      </c>
      <c r="D18" s="24">
        <f t="shared" si="2"/>
        <v>426.38622</v>
      </c>
      <c r="E18" s="24">
        <f t="shared" si="11"/>
        <v>91.86</v>
      </c>
      <c r="F18" s="25">
        <f t="shared" si="4"/>
        <v>334.52621999999997</v>
      </c>
      <c r="G18" s="24">
        <f t="shared" si="5"/>
        <v>947.5249333333331</v>
      </c>
      <c r="H18" s="24">
        <f t="shared" si="12"/>
        <v>135.72</v>
      </c>
      <c r="I18" s="25">
        <f t="shared" si="6"/>
        <v>811.8049333333331</v>
      </c>
      <c r="J18" s="24">
        <f t="shared" si="7"/>
        <v>1397.5992766666666</v>
      </c>
      <c r="K18" s="25">
        <f t="shared" si="8"/>
        <v>1261.8792766666666</v>
      </c>
      <c r="L18" s="26">
        <f t="shared" si="10"/>
        <v>2408.2104299999996</v>
      </c>
      <c r="M18" s="27">
        <f t="shared" si="9"/>
        <v>1261.8792766666666</v>
      </c>
    </row>
    <row r="19" spans="1:13" ht="12.75">
      <c r="A19" s="15"/>
      <c r="B19" s="28" t="s">
        <v>19</v>
      </c>
      <c r="C19" s="29">
        <v>22562.63</v>
      </c>
      <c r="D19" s="30">
        <f t="shared" si="2"/>
        <v>439.97128499999997</v>
      </c>
      <c r="E19" s="30">
        <f t="shared" si="11"/>
        <v>91.86</v>
      </c>
      <c r="F19" s="31">
        <f t="shared" si="4"/>
        <v>348.11128499999995</v>
      </c>
      <c r="G19" s="30">
        <f t="shared" si="5"/>
        <v>977.7139666666666</v>
      </c>
      <c r="H19" s="30">
        <f t="shared" si="12"/>
        <v>135.72</v>
      </c>
      <c r="I19" s="31">
        <f t="shared" si="6"/>
        <v>841.9939666666666</v>
      </c>
      <c r="J19" s="30">
        <f t="shared" si="7"/>
        <v>1442.1281008333333</v>
      </c>
      <c r="K19" s="31">
        <f t="shared" si="8"/>
        <v>1306.4081008333333</v>
      </c>
      <c r="L19" s="32">
        <f t="shared" si="10"/>
        <v>2496.5133524999997</v>
      </c>
      <c r="M19" s="33">
        <f t="shared" si="9"/>
        <v>1306.4081008333333</v>
      </c>
    </row>
    <row r="20" spans="1:14" ht="12.75">
      <c r="A20" s="34"/>
      <c r="B20" s="34"/>
      <c r="C20" s="39"/>
      <c r="D20" s="36"/>
      <c r="E20" s="36"/>
      <c r="F20" s="37"/>
      <c r="G20" s="36"/>
      <c r="H20" s="36"/>
      <c r="I20" s="37"/>
      <c r="J20" s="36"/>
      <c r="K20" s="37"/>
      <c r="L20" s="35"/>
      <c r="M20" s="38"/>
      <c r="N20" s="12"/>
    </row>
    <row r="21" spans="1:13" ht="12.75" customHeight="1">
      <c r="A21" s="15" t="s">
        <v>21</v>
      </c>
      <c r="B21" s="16" t="s">
        <v>13</v>
      </c>
      <c r="C21" s="17">
        <v>19324.27</v>
      </c>
      <c r="D21" s="18">
        <f t="shared" si="2"/>
        <v>376.82326499999994</v>
      </c>
      <c r="E21" s="18">
        <f>7.25*3+12.08*7</f>
        <v>106.31</v>
      </c>
      <c r="F21" s="19">
        <f t="shared" si="4"/>
        <v>270.51326499999993</v>
      </c>
      <c r="G21" s="18">
        <f t="shared" si="5"/>
        <v>837.3850333333331</v>
      </c>
      <c r="H21" s="18">
        <f>12.08*13</f>
        <v>157.04</v>
      </c>
      <c r="I21" s="19">
        <f t="shared" si="6"/>
        <v>680.3450333333332</v>
      </c>
      <c r="J21" s="18">
        <f t="shared" si="7"/>
        <v>1235.1429241666665</v>
      </c>
      <c r="K21" s="19">
        <f t="shared" si="8"/>
        <v>1078.1029241666665</v>
      </c>
      <c r="L21" s="20">
        <f aca="true" t="shared" si="13" ref="L21:L27">F21+I21+K21</f>
        <v>2028.9612224999996</v>
      </c>
      <c r="M21" s="21">
        <f t="shared" si="9"/>
        <v>1078.1029241666665</v>
      </c>
    </row>
    <row r="22" spans="1:13" ht="12.75">
      <c r="A22" s="15"/>
      <c r="B22" s="22" t="s">
        <v>14</v>
      </c>
      <c r="C22" s="23">
        <v>19846.3</v>
      </c>
      <c r="D22" s="24">
        <f t="shared" si="2"/>
        <v>387.00284999999997</v>
      </c>
      <c r="E22" s="24">
        <f aca="true" t="shared" si="14" ref="E22:E27">E21</f>
        <v>106.31</v>
      </c>
      <c r="F22" s="25">
        <f t="shared" si="4"/>
        <v>280.69284999999996</v>
      </c>
      <c r="G22" s="24">
        <f t="shared" si="5"/>
        <v>860.0063333333331</v>
      </c>
      <c r="H22" s="24">
        <f aca="true" t="shared" si="15" ref="H22:H27">H21</f>
        <v>157.04</v>
      </c>
      <c r="I22" s="25">
        <f t="shared" si="6"/>
        <v>702.9663333333332</v>
      </c>
      <c r="J22" s="24">
        <f t="shared" si="7"/>
        <v>1268.5093416666666</v>
      </c>
      <c r="K22" s="25">
        <f t="shared" si="8"/>
        <v>1111.4693416666667</v>
      </c>
      <c r="L22" s="26">
        <f t="shared" si="13"/>
        <v>2095.128525</v>
      </c>
      <c r="M22" s="27">
        <f t="shared" si="9"/>
        <v>1111.4693416666667</v>
      </c>
    </row>
    <row r="23" spans="1:13" ht="12.75">
      <c r="A23" s="15"/>
      <c r="B23" s="22" t="s">
        <v>15</v>
      </c>
      <c r="C23" s="23">
        <v>21454.06</v>
      </c>
      <c r="D23" s="24">
        <f t="shared" si="2"/>
        <v>418.35417</v>
      </c>
      <c r="E23" s="24">
        <f t="shared" si="14"/>
        <v>106.31</v>
      </c>
      <c r="F23" s="25">
        <f t="shared" si="4"/>
        <v>312.04417</v>
      </c>
      <c r="G23" s="24">
        <f t="shared" si="5"/>
        <v>929.6759333333332</v>
      </c>
      <c r="H23" s="24">
        <f t="shared" si="15"/>
        <v>157.04</v>
      </c>
      <c r="I23" s="25">
        <f t="shared" si="6"/>
        <v>772.6359333333332</v>
      </c>
      <c r="J23" s="24">
        <f t="shared" si="7"/>
        <v>1371.2720016666667</v>
      </c>
      <c r="K23" s="25">
        <f t="shared" si="8"/>
        <v>1214.2320016666667</v>
      </c>
      <c r="L23" s="26">
        <f t="shared" si="13"/>
        <v>2298.912105</v>
      </c>
      <c r="M23" s="27">
        <f t="shared" si="9"/>
        <v>1214.2320016666667</v>
      </c>
    </row>
    <row r="24" spans="1:13" ht="12.75">
      <c r="A24" s="15"/>
      <c r="B24" s="22" t="s">
        <v>16</v>
      </c>
      <c r="C24" s="23">
        <v>23332.06</v>
      </c>
      <c r="D24" s="24">
        <f t="shared" si="2"/>
        <v>454.97517</v>
      </c>
      <c r="E24" s="24">
        <f t="shared" si="14"/>
        <v>106.31</v>
      </c>
      <c r="F24" s="25">
        <f t="shared" si="4"/>
        <v>348.66517</v>
      </c>
      <c r="G24" s="24">
        <f t="shared" si="5"/>
        <v>1011.0559333333332</v>
      </c>
      <c r="H24" s="24">
        <f t="shared" si="15"/>
        <v>157.04</v>
      </c>
      <c r="I24" s="25">
        <f t="shared" si="6"/>
        <v>854.0159333333332</v>
      </c>
      <c r="J24" s="24">
        <f t="shared" si="7"/>
        <v>1491.3075016666667</v>
      </c>
      <c r="K24" s="25">
        <f t="shared" si="8"/>
        <v>1334.2675016666667</v>
      </c>
      <c r="L24" s="26">
        <f t="shared" si="13"/>
        <v>2536.948605</v>
      </c>
      <c r="M24" s="27">
        <f t="shared" si="9"/>
        <v>1334.2675016666667</v>
      </c>
    </row>
    <row r="25" spans="1:13" ht="12.75">
      <c r="A25" s="15"/>
      <c r="B25" s="22" t="s">
        <v>17</v>
      </c>
      <c r="C25" s="23">
        <v>26049.63</v>
      </c>
      <c r="D25" s="24">
        <f t="shared" si="2"/>
        <v>507.967785</v>
      </c>
      <c r="E25" s="24">
        <f t="shared" si="14"/>
        <v>106.31</v>
      </c>
      <c r="F25" s="25">
        <f t="shared" si="4"/>
        <v>401.657785</v>
      </c>
      <c r="G25" s="24">
        <f t="shared" si="5"/>
        <v>1128.8173</v>
      </c>
      <c r="H25" s="24">
        <f t="shared" si="15"/>
        <v>157.04</v>
      </c>
      <c r="I25" s="25">
        <f t="shared" si="6"/>
        <v>971.7773</v>
      </c>
      <c r="J25" s="24">
        <f t="shared" si="7"/>
        <v>1665.0055175</v>
      </c>
      <c r="K25" s="25">
        <f t="shared" si="8"/>
        <v>1507.9655175</v>
      </c>
      <c r="L25" s="26">
        <f t="shared" si="13"/>
        <v>2881.4006025</v>
      </c>
      <c r="M25" s="27">
        <f t="shared" si="9"/>
        <v>1507.9655175</v>
      </c>
    </row>
    <row r="26" spans="1:13" ht="12.75">
      <c r="A26" s="15"/>
      <c r="B26" s="22" t="s">
        <v>18</v>
      </c>
      <c r="C26" s="23">
        <v>27832.86</v>
      </c>
      <c r="D26" s="24">
        <f t="shared" si="2"/>
        <v>542.74077</v>
      </c>
      <c r="E26" s="24">
        <f t="shared" si="14"/>
        <v>106.31</v>
      </c>
      <c r="F26" s="25">
        <f t="shared" si="4"/>
        <v>436.43077</v>
      </c>
      <c r="G26" s="24">
        <f t="shared" si="5"/>
        <v>1206.0906</v>
      </c>
      <c r="H26" s="24">
        <f t="shared" si="15"/>
        <v>157.04</v>
      </c>
      <c r="I26" s="25">
        <f t="shared" si="6"/>
        <v>1049.0506</v>
      </c>
      <c r="J26" s="24">
        <f t="shared" si="7"/>
        <v>1778.983635</v>
      </c>
      <c r="K26" s="25">
        <f t="shared" si="8"/>
        <v>1621.943635</v>
      </c>
      <c r="L26" s="26">
        <f t="shared" si="13"/>
        <v>3107.425005</v>
      </c>
      <c r="M26" s="27">
        <f t="shared" si="9"/>
        <v>1621.943635</v>
      </c>
    </row>
    <row r="27" spans="1:13" ht="12.75">
      <c r="A27" s="15"/>
      <c r="B27" s="28" t="s">
        <v>19</v>
      </c>
      <c r="C27" s="29">
        <v>29187.49</v>
      </c>
      <c r="D27" s="30">
        <f t="shared" si="2"/>
        <v>569.1560549999999</v>
      </c>
      <c r="E27" s="30">
        <f t="shared" si="14"/>
        <v>106.31</v>
      </c>
      <c r="F27" s="31">
        <f t="shared" si="4"/>
        <v>462.8460549999999</v>
      </c>
      <c r="G27" s="30">
        <f t="shared" si="5"/>
        <v>1264.7912333333331</v>
      </c>
      <c r="H27" s="30">
        <f t="shared" si="15"/>
        <v>157.04</v>
      </c>
      <c r="I27" s="31">
        <f t="shared" si="6"/>
        <v>1107.7512333333332</v>
      </c>
      <c r="J27" s="30">
        <f t="shared" si="7"/>
        <v>1865.5670691666667</v>
      </c>
      <c r="K27" s="31">
        <f t="shared" si="8"/>
        <v>1708.5270691666667</v>
      </c>
      <c r="L27" s="32">
        <f t="shared" si="13"/>
        <v>3279.1243575</v>
      </c>
      <c r="M27" s="33">
        <f t="shared" si="9"/>
        <v>1708.5270691666667</v>
      </c>
    </row>
    <row r="28" spans="1:13" ht="12.75">
      <c r="A28" s="34"/>
      <c r="B28" s="34"/>
      <c r="C28" s="39"/>
      <c r="D28" s="36"/>
      <c r="E28" s="36"/>
      <c r="F28" s="37"/>
      <c r="G28" s="36"/>
      <c r="H28" s="36"/>
      <c r="I28" s="37"/>
      <c r="J28" s="36"/>
      <c r="K28" s="37"/>
      <c r="L28" s="35"/>
      <c r="M28" s="38"/>
    </row>
    <row r="29" spans="1:13" ht="12.75" customHeight="1">
      <c r="A29" s="15" t="s">
        <v>22</v>
      </c>
      <c r="B29" s="16" t="s">
        <v>13</v>
      </c>
      <c r="C29" s="17">
        <v>20973.22</v>
      </c>
      <c r="D29" s="18">
        <f t="shared" si="2"/>
        <v>408.97778999999997</v>
      </c>
      <c r="E29" s="18">
        <f>7.86*3+13.11*7</f>
        <v>115.35</v>
      </c>
      <c r="F29" s="19">
        <f t="shared" si="4"/>
        <v>293.62779</v>
      </c>
      <c r="G29" s="18">
        <f t="shared" si="5"/>
        <v>908.8395333333333</v>
      </c>
      <c r="H29" s="18">
        <f>13.11*13</f>
        <v>170.43</v>
      </c>
      <c r="I29" s="19">
        <f t="shared" si="6"/>
        <v>738.4095333333332</v>
      </c>
      <c r="J29" s="18">
        <f t="shared" si="7"/>
        <v>1340.5383116666667</v>
      </c>
      <c r="K29" s="19">
        <f t="shared" si="8"/>
        <v>1170.1083116666666</v>
      </c>
      <c r="L29" s="20">
        <f aca="true" t="shared" si="16" ref="L29:L35">F29+I29+K29</f>
        <v>2202.145635</v>
      </c>
      <c r="M29" s="21">
        <f t="shared" si="9"/>
        <v>1170.1083116666666</v>
      </c>
    </row>
    <row r="30" spans="1:13" ht="12.75">
      <c r="A30" s="15"/>
      <c r="B30" s="22" t="s">
        <v>14</v>
      </c>
      <c r="C30" s="23">
        <v>22161.35</v>
      </c>
      <c r="D30" s="24">
        <f t="shared" si="2"/>
        <v>432.14632499999993</v>
      </c>
      <c r="E30" s="24">
        <f aca="true" t="shared" si="17" ref="E30:E35">E29</f>
        <v>115.35</v>
      </c>
      <c r="F30" s="25">
        <f t="shared" si="4"/>
        <v>316.7963249999999</v>
      </c>
      <c r="G30" s="24">
        <f t="shared" si="5"/>
        <v>960.3251666666665</v>
      </c>
      <c r="H30" s="24">
        <f aca="true" t="shared" si="18" ref="H30:H35">H29</f>
        <v>170.43</v>
      </c>
      <c r="I30" s="25">
        <f t="shared" si="6"/>
        <v>789.8951666666665</v>
      </c>
      <c r="J30" s="24">
        <f t="shared" si="7"/>
        <v>1416.4796208333332</v>
      </c>
      <c r="K30" s="25">
        <f t="shared" si="8"/>
        <v>1246.0496208333332</v>
      </c>
      <c r="L30" s="26">
        <f t="shared" si="16"/>
        <v>2352.7411125</v>
      </c>
      <c r="M30" s="27">
        <f t="shared" si="9"/>
        <v>1246.0496208333332</v>
      </c>
    </row>
    <row r="31" spans="1:13" ht="12.75">
      <c r="A31" s="15"/>
      <c r="B31" s="22" t="s">
        <v>15</v>
      </c>
      <c r="C31" s="23">
        <v>24062.51</v>
      </c>
      <c r="D31" s="24">
        <f t="shared" si="2"/>
        <v>469.21894499999996</v>
      </c>
      <c r="E31" s="24">
        <f t="shared" si="17"/>
        <v>115.35</v>
      </c>
      <c r="F31" s="25">
        <f t="shared" si="4"/>
        <v>353.86894499999994</v>
      </c>
      <c r="G31" s="24">
        <f t="shared" si="5"/>
        <v>1042.7087666666664</v>
      </c>
      <c r="H31" s="24">
        <f t="shared" si="18"/>
        <v>170.43</v>
      </c>
      <c r="I31" s="25">
        <f t="shared" si="6"/>
        <v>872.2787666666663</v>
      </c>
      <c r="J31" s="24">
        <f t="shared" si="7"/>
        <v>1537.995430833333</v>
      </c>
      <c r="K31" s="25">
        <f t="shared" si="8"/>
        <v>1367.565430833333</v>
      </c>
      <c r="L31" s="26">
        <f t="shared" si="16"/>
        <v>2593.7131424999993</v>
      </c>
      <c r="M31" s="27">
        <f t="shared" si="9"/>
        <v>1367.565430833333</v>
      </c>
    </row>
    <row r="32" spans="1:13" ht="12.75">
      <c r="A32" s="15"/>
      <c r="B32" s="22" t="s">
        <v>16</v>
      </c>
      <c r="C32" s="23">
        <v>26407.69</v>
      </c>
      <c r="D32" s="24">
        <f t="shared" si="2"/>
        <v>514.9499549999999</v>
      </c>
      <c r="E32" s="24">
        <f t="shared" si="17"/>
        <v>115.35</v>
      </c>
      <c r="F32" s="25">
        <f t="shared" si="4"/>
        <v>399.5999549999999</v>
      </c>
      <c r="G32" s="24">
        <f t="shared" si="5"/>
        <v>1144.333233333333</v>
      </c>
      <c r="H32" s="24">
        <f t="shared" si="18"/>
        <v>170.43</v>
      </c>
      <c r="I32" s="25">
        <f t="shared" si="6"/>
        <v>973.903233333333</v>
      </c>
      <c r="J32" s="24">
        <f t="shared" si="7"/>
        <v>1687.8915191666665</v>
      </c>
      <c r="K32" s="25">
        <f t="shared" si="8"/>
        <v>1517.4615191666664</v>
      </c>
      <c r="L32" s="26">
        <f t="shared" si="16"/>
        <v>2890.9647074999993</v>
      </c>
      <c r="M32" s="27">
        <f t="shared" si="9"/>
        <v>1517.4615191666664</v>
      </c>
    </row>
    <row r="33" spans="1:13" ht="12.75">
      <c r="A33" s="15"/>
      <c r="B33" s="22" t="s">
        <v>17</v>
      </c>
      <c r="C33" s="23">
        <v>29394.95</v>
      </c>
      <c r="D33" s="24">
        <f t="shared" si="2"/>
        <v>573.2015250000001</v>
      </c>
      <c r="E33" s="24">
        <f t="shared" si="17"/>
        <v>115.35</v>
      </c>
      <c r="F33" s="25">
        <f t="shared" si="4"/>
        <v>457.85152500000004</v>
      </c>
      <c r="G33" s="24">
        <f t="shared" si="5"/>
        <v>1273.7811666666666</v>
      </c>
      <c r="H33" s="24">
        <f t="shared" si="18"/>
        <v>170.43</v>
      </c>
      <c r="I33" s="25">
        <f t="shared" si="6"/>
        <v>1103.3511666666666</v>
      </c>
      <c r="J33" s="24">
        <f t="shared" si="7"/>
        <v>1878.8272208333335</v>
      </c>
      <c r="K33" s="25">
        <f t="shared" si="8"/>
        <v>1708.3972208333334</v>
      </c>
      <c r="L33" s="26">
        <f t="shared" si="16"/>
        <v>3269.5999125</v>
      </c>
      <c r="M33" s="27">
        <f t="shared" si="9"/>
        <v>1708.3972208333334</v>
      </c>
    </row>
    <row r="34" spans="1:13" ht="12.75">
      <c r="A34" s="15"/>
      <c r="B34" s="22" t="s">
        <v>18</v>
      </c>
      <c r="C34" s="23">
        <v>31352.07</v>
      </c>
      <c r="D34" s="24">
        <f t="shared" si="2"/>
        <v>611.365365</v>
      </c>
      <c r="E34" s="24">
        <f t="shared" si="17"/>
        <v>115.35</v>
      </c>
      <c r="F34" s="25">
        <f t="shared" si="4"/>
        <v>496.015365</v>
      </c>
      <c r="G34" s="24">
        <f t="shared" si="5"/>
        <v>1358.5896999999998</v>
      </c>
      <c r="H34" s="24">
        <f t="shared" si="18"/>
        <v>170.43</v>
      </c>
      <c r="I34" s="25">
        <f t="shared" si="6"/>
        <v>1188.1596999999997</v>
      </c>
      <c r="J34" s="24">
        <f t="shared" si="7"/>
        <v>2003.9198075</v>
      </c>
      <c r="K34" s="25">
        <f t="shared" si="8"/>
        <v>1833.4898074999999</v>
      </c>
      <c r="L34" s="26">
        <f t="shared" si="16"/>
        <v>3517.6648724999995</v>
      </c>
      <c r="M34" s="27">
        <f t="shared" si="9"/>
        <v>1833.4898074999999</v>
      </c>
    </row>
    <row r="35" spans="1:13" ht="12.75">
      <c r="A35" s="15"/>
      <c r="B35" s="28" t="s">
        <v>19</v>
      </c>
      <c r="C35" s="29">
        <v>32912.17</v>
      </c>
      <c r="D35" s="30">
        <f t="shared" si="2"/>
        <v>641.7873149999999</v>
      </c>
      <c r="E35" s="30">
        <f t="shared" si="17"/>
        <v>115.35</v>
      </c>
      <c r="F35" s="31">
        <f t="shared" si="4"/>
        <v>526.4373149999999</v>
      </c>
      <c r="G35" s="30">
        <f t="shared" si="5"/>
        <v>1426.194033333333</v>
      </c>
      <c r="H35" s="30">
        <f t="shared" si="18"/>
        <v>170.43</v>
      </c>
      <c r="I35" s="31">
        <f t="shared" si="6"/>
        <v>1255.764033333333</v>
      </c>
      <c r="J35" s="30">
        <f t="shared" si="7"/>
        <v>2103.6361991666663</v>
      </c>
      <c r="K35" s="31">
        <f t="shared" si="8"/>
        <v>1933.2061991666662</v>
      </c>
      <c r="L35" s="32">
        <f t="shared" si="16"/>
        <v>3715.407547499999</v>
      </c>
      <c r="M35" s="33">
        <f t="shared" si="9"/>
        <v>1933.2061991666662</v>
      </c>
    </row>
    <row r="37" ht="12.75">
      <c r="A37" s="40"/>
    </row>
    <row r="38" ht="12.75">
      <c r="A38" s="40"/>
    </row>
    <row r="39" spans="1:11" ht="12.75" customHeight="1">
      <c r="A39" s="41" t="s">
        <v>23</v>
      </c>
      <c r="B39" s="41"/>
      <c r="C39" s="42" t="s">
        <v>24</v>
      </c>
      <c r="D39" s="43" t="s">
        <v>25</v>
      </c>
      <c r="E39" s="44" t="s">
        <v>26</v>
      </c>
      <c r="F39" s="44"/>
      <c r="K39" s="45"/>
    </row>
    <row r="40" spans="1:6" ht="12.75">
      <c r="A40" s="41"/>
      <c r="B40" s="41"/>
      <c r="C40" s="42"/>
      <c r="D40" s="43"/>
      <c r="E40" s="44" t="s">
        <v>27</v>
      </c>
      <c r="F40" s="44"/>
    </row>
    <row r="41" spans="1:6" ht="12.75">
      <c r="A41" s="46"/>
      <c r="B41" s="46"/>
      <c r="C41" s="47"/>
      <c r="D41" s="43"/>
      <c r="E41" s="44" t="s">
        <v>28</v>
      </c>
      <c r="F41" s="44"/>
    </row>
    <row r="42" spans="1:6" ht="12.75" customHeight="1">
      <c r="A42" s="15" t="s">
        <v>12</v>
      </c>
      <c r="B42" s="16" t="s">
        <v>13</v>
      </c>
      <c r="C42" s="17">
        <v>14903.94</v>
      </c>
      <c r="D42" s="48">
        <f>C42/12*13</f>
        <v>16145.935000000001</v>
      </c>
      <c r="E42" s="49">
        <f>(D43-D42)*3</f>
        <v>940.5499999999993</v>
      </c>
      <c r="F42" s="49"/>
    </row>
    <row r="43" spans="1:6" ht="12.75">
      <c r="A43" s="15"/>
      <c r="B43" s="22" t="s">
        <v>14</v>
      </c>
      <c r="C43" s="23">
        <v>15193.34</v>
      </c>
      <c r="D43" s="50">
        <f aca="true" t="shared" si="19" ref="D43:D72">C43/12*13</f>
        <v>16459.451666666668</v>
      </c>
      <c r="E43" s="51">
        <f aca="true" t="shared" si="20" ref="E43:E71">(D44-D43)*3</f>
        <v>3410.7125000000015</v>
      </c>
      <c r="F43" s="51"/>
    </row>
    <row r="44" spans="1:6" ht="12.75">
      <c r="A44" s="15"/>
      <c r="B44" s="22" t="s">
        <v>15</v>
      </c>
      <c r="C44" s="23">
        <v>16242.79</v>
      </c>
      <c r="D44" s="50">
        <f t="shared" si="19"/>
        <v>17596.355833333335</v>
      </c>
      <c r="E44" s="51">
        <f t="shared" si="20"/>
        <v>3182.1724999999897</v>
      </c>
      <c r="F44" s="51"/>
    </row>
    <row r="45" spans="1:6" ht="12.75">
      <c r="A45" s="15"/>
      <c r="B45" s="22" t="s">
        <v>16</v>
      </c>
      <c r="C45" s="23">
        <v>17221.92</v>
      </c>
      <c r="D45" s="50">
        <f t="shared" si="19"/>
        <v>18657.079999999998</v>
      </c>
      <c r="E45" s="51">
        <f t="shared" si="20"/>
        <v>3133.5525000000052</v>
      </c>
      <c r="F45" s="51"/>
    </row>
    <row r="46" spans="1:6" ht="12.75">
      <c r="A46" s="15"/>
      <c r="B46" s="22" t="s">
        <v>17</v>
      </c>
      <c r="C46" s="23">
        <v>18186.09</v>
      </c>
      <c r="D46" s="50">
        <f t="shared" si="19"/>
        <v>19701.5975</v>
      </c>
      <c r="E46" s="51">
        <f t="shared" si="20"/>
        <v>2363.465000000011</v>
      </c>
      <c r="F46" s="51"/>
    </row>
    <row r="47" spans="1:6" ht="12.75">
      <c r="A47" s="15"/>
      <c r="B47" s="22" t="s">
        <v>18</v>
      </c>
      <c r="C47" s="23">
        <v>18913.31</v>
      </c>
      <c r="D47" s="50">
        <f t="shared" si="19"/>
        <v>20489.41916666667</v>
      </c>
      <c r="E47" s="51">
        <f t="shared" si="20"/>
        <v>1656.7849999999962</v>
      </c>
      <c r="F47" s="51"/>
    </row>
    <row r="48" spans="1:6" ht="12.75">
      <c r="A48" s="15"/>
      <c r="B48" s="28" t="s">
        <v>19</v>
      </c>
      <c r="C48" s="29">
        <v>19423.09</v>
      </c>
      <c r="D48" s="52">
        <f t="shared" si="19"/>
        <v>21041.680833333336</v>
      </c>
      <c r="E48" s="53"/>
      <c r="F48" s="53"/>
    </row>
    <row r="49" spans="1:6" ht="12.75">
      <c r="A49" s="34"/>
      <c r="B49" s="34"/>
      <c r="C49" s="35"/>
      <c r="D49" s="50"/>
      <c r="E49" s="50"/>
      <c r="F49" s="54"/>
    </row>
    <row r="50" spans="1:6" ht="12.75" customHeight="1">
      <c r="A50" s="15" t="s">
        <v>20</v>
      </c>
      <c r="B50" s="16" t="s">
        <v>13</v>
      </c>
      <c r="C50" s="17">
        <v>16696.06</v>
      </c>
      <c r="D50" s="48">
        <f t="shared" si="19"/>
        <v>18087.398333333334</v>
      </c>
      <c r="E50" s="49">
        <f t="shared" si="20"/>
        <v>1219.4649999999929</v>
      </c>
      <c r="F50" s="49">
        <f aca="true" t="shared" si="21" ref="F50:F72">D50*3</f>
        <v>54262.19500000001</v>
      </c>
    </row>
    <row r="51" spans="1:6" ht="12.75">
      <c r="A51" s="15"/>
      <c r="B51" s="22" t="s">
        <v>14</v>
      </c>
      <c r="C51" s="23">
        <v>17071.28</v>
      </c>
      <c r="D51" s="50">
        <f t="shared" si="19"/>
        <v>18493.886666666665</v>
      </c>
      <c r="E51" s="51">
        <f t="shared" si="20"/>
        <v>4354.414999999994</v>
      </c>
      <c r="F51" s="51">
        <f t="shared" si="21"/>
        <v>55481.659999999996</v>
      </c>
    </row>
    <row r="52" spans="1:6" ht="12.75">
      <c r="A52" s="15"/>
      <c r="B52" s="22" t="s">
        <v>15</v>
      </c>
      <c r="C52" s="23">
        <v>18411.1</v>
      </c>
      <c r="D52" s="50">
        <f t="shared" si="19"/>
        <v>19945.35833333333</v>
      </c>
      <c r="E52" s="51">
        <f t="shared" si="20"/>
        <v>4124.412500000017</v>
      </c>
      <c r="F52" s="51">
        <f t="shared" si="21"/>
        <v>59836.07499999999</v>
      </c>
    </row>
    <row r="53" spans="1:6" ht="12.75">
      <c r="A53" s="15"/>
      <c r="B53" s="22" t="s">
        <v>16</v>
      </c>
      <c r="C53" s="23">
        <v>19680.15</v>
      </c>
      <c r="D53" s="50">
        <f t="shared" si="19"/>
        <v>21320.162500000002</v>
      </c>
      <c r="E53" s="51">
        <f t="shared" si="20"/>
        <v>4149.112499999985</v>
      </c>
      <c r="F53" s="51">
        <f t="shared" si="21"/>
        <v>63960.4875</v>
      </c>
    </row>
    <row r="54" spans="1:6" ht="12.75">
      <c r="A54" s="15"/>
      <c r="B54" s="22" t="s">
        <v>17</v>
      </c>
      <c r="C54" s="23">
        <v>20956.8</v>
      </c>
      <c r="D54" s="50">
        <f t="shared" si="19"/>
        <v>22703.199999999997</v>
      </c>
      <c r="E54" s="51">
        <f t="shared" si="20"/>
        <v>2954.7700000000077</v>
      </c>
      <c r="F54" s="51">
        <f t="shared" si="21"/>
        <v>68109.59999999999</v>
      </c>
    </row>
    <row r="55" spans="1:6" ht="12.75">
      <c r="A55" s="15"/>
      <c r="B55" s="22" t="s">
        <v>18</v>
      </c>
      <c r="C55" s="23">
        <v>21865.96</v>
      </c>
      <c r="D55" s="50">
        <f t="shared" si="19"/>
        <v>23688.123333333333</v>
      </c>
      <c r="E55" s="51">
        <f t="shared" si="20"/>
        <v>2264.1775000000016</v>
      </c>
      <c r="F55" s="51">
        <f t="shared" si="21"/>
        <v>71064.37</v>
      </c>
    </row>
    <row r="56" spans="1:6" ht="12.75">
      <c r="A56" s="15"/>
      <c r="B56" s="28" t="s">
        <v>19</v>
      </c>
      <c r="C56" s="29">
        <v>22562.63</v>
      </c>
      <c r="D56" s="52">
        <f t="shared" si="19"/>
        <v>24442.849166666667</v>
      </c>
      <c r="E56" s="53"/>
      <c r="F56" s="53">
        <f t="shared" si="21"/>
        <v>73328.5475</v>
      </c>
    </row>
    <row r="57" spans="1:6" ht="12.75">
      <c r="A57" s="34"/>
      <c r="B57" s="34"/>
      <c r="C57" s="39"/>
      <c r="D57" s="50"/>
      <c r="E57" s="50"/>
      <c r="F57" s="37"/>
    </row>
    <row r="58" spans="1:8" ht="12.75" customHeight="1">
      <c r="A58" s="15" t="s">
        <v>21</v>
      </c>
      <c r="B58" s="16" t="s">
        <v>13</v>
      </c>
      <c r="C58" s="17">
        <v>19324.27</v>
      </c>
      <c r="D58" s="48">
        <f t="shared" si="19"/>
        <v>20934.62583333333</v>
      </c>
      <c r="E58" s="49">
        <f t="shared" si="20"/>
        <v>1696.5975000000035</v>
      </c>
      <c r="F58" s="49">
        <f t="shared" si="21"/>
        <v>62803.877499999995</v>
      </c>
      <c r="H58" s="45"/>
    </row>
    <row r="59" spans="1:8" ht="12.75">
      <c r="A59" s="15"/>
      <c r="B59" s="22" t="s">
        <v>14</v>
      </c>
      <c r="C59" s="23">
        <v>19846.3</v>
      </c>
      <c r="D59" s="50">
        <f t="shared" si="19"/>
        <v>21500.158333333333</v>
      </c>
      <c r="E59" s="51">
        <f t="shared" si="20"/>
        <v>5225.220000000005</v>
      </c>
      <c r="F59" s="51">
        <f t="shared" si="21"/>
        <v>64500.475</v>
      </c>
      <c r="G59" s="55" t="s">
        <v>29</v>
      </c>
      <c r="H59" s="55"/>
    </row>
    <row r="60" spans="1:10" ht="15">
      <c r="A60" s="15"/>
      <c r="B60" s="22" t="s">
        <v>15</v>
      </c>
      <c r="C60" s="23">
        <v>21454.06</v>
      </c>
      <c r="D60" s="50">
        <f t="shared" si="19"/>
        <v>23241.898333333334</v>
      </c>
      <c r="E60" s="51">
        <f>(D61-D60)*3</f>
        <v>6103.5</v>
      </c>
      <c r="F60" s="51">
        <f>D60*3</f>
        <v>69725.695</v>
      </c>
      <c r="G60" s="56">
        <f>201.98-164.26</f>
        <v>37.72</v>
      </c>
      <c r="H60" s="57">
        <f>G60*12</f>
        <v>452.64</v>
      </c>
      <c r="I60" s="58">
        <f>H60*3</f>
        <v>1357.92</v>
      </c>
      <c r="J60" s="58">
        <f>E60+I60</f>
        <v>7461.42</v>
      </c>
    </row>
    <row r="61" spans="1:10" ht="12.75">
      <c r="A61" s="15"/>
      <c r="B61" s="22" t="s">
        <v>16</v>
      </c>
      <c r="C61" s="23">
        <v>23332.06</v>
      </c>
      <c r="D61" s="50">
        <f t="shared" si="19"/>
        <v>25276.398333333334</v>
      </c>
      <c r="E61" s="51">
        <f>(D62-D61)*3</f>
        <v>8832.102500000005</v>
      </c>
      <c r="F61" s="51">
        <f>D61*3</f>
        <v>75829.195</v>
      </c>
      <c r="G61" s="55"/>
      <c r="H61" s="55"/>
      <c r="J61" s="59">
        <f>J60/3</f>
        <v>2487.14</v>
      </c>
    </row>
    <row r="62" spans="1:10" ht="15">
      <c r="A62" s="15"/>
      <c r="B62" s="22" t="s">
        <v>17</v>
      </c>
      <c r="C62" s="23">
        <v>26049.63</v>
      </c>
      <c r="D62" s="50">
        <f t="shared" si="19"/>
        <v>28220.432500000003</v>
      </c>
      <c r="E62" s="51">
        <f>(D63-D62)*3</f>
        <v>5795.497500000001</v>
      </c>
      <c r="F62" s="51">
        <f>D62*3</f>
        <v>84661.29750000002</v>
      </c>
      <c r="G62" s="56">
        <f>257.43-201.98</f>
        <v>55.45000000000002</v>
      </c>
      <c r="H62" s="57">
        <f>G62*12</f>
        <v>665.4000000000002</v>
      </c>
      <c r="I62" s="58">
        <f>H62*3</f>
        <v>1996.2000000000007</v>
      </c>
      <c r="J62" s="58">
        <f>E62+I62</f>
        <v>7791.697500000002</v>
      </c>
    </row>
    <row r="63" spans="1:10" ht="12.75">
      <c r="A63" s="15"/>
      <c r="B63" s="22" t="s">
        <v>18</v>
      </c>
      <c r="C63" s="23">
        <v>27832.86</v>
      </c>
      <c r="D63" s="50">
        <f t="shared" si="19"/>
        <v>30152.265000000003</v>
      </c>
      <c r="E63" s="51">
        <f>(D64-D63)*3</f>
        <v>4402.547499999993</v>
      </c>
      <c r="F63" s="51">
        <f>D63*3</f>
        <v>90456.79500000001</v>
      </c>
      <c r="G63" s="55"/>
      <c r="H63" s="55"/>
      <c r="J63" s="59">
        <f>J62/3</f>
        <v>2597.2325000000005</v>
      </c>
    </row>
    <row r="64" spans="1:8" ht="12.75">
      <c r="A64" s="15"/>
      <c r="B64" s="28" t="s">
        <v>19</v>
      </c>
      <c r="C64" s="29">
        <v>29187.49</v>
      </c>
      <c r="D64" s="52">
        <f t="shared" si="19"/>
        <v>31619.780833333334</v>
      </c>
      <c r="E64" s="53"/>
      <c r="F64" s="53">
        <f t="shared" si="21"/>
        <v>94859.3425</v>
      </c>
      <c r="G64" s="55"/>
      <c r="H64" s="55"/>
    </row>
    <row r="65" spans="1:8" ht="12.75">
      <c r="A65" s="34"/>
      <c r="B65" s="34"/>
      <c r="C65" s="39"/>
      <c r="D65" s="50"/>
      <c r="E65" s="50"/>
      <c r="F65" s="37"/>
      <c r="G65" s="55"/>
      <c r="H65" s="55"/>
    </row>
    <row r="66" spans="1:8" ht="12.75" customHeight="1">
      <c r="A66" s="15" t="s">
        <v>22</v>
      </c>
      <c r="B66" s="16" t="s">
        <v>13</v>
      </c>
      <c r="C66" s="17">
        <v>20973.22</v>
      </c>
      <c r="D66" s="48">
        <f t="shared" si="19"/>
        <v>22720.988333333335</v>
      </c>
      <c r="E66" s="49">
        <f t="shared" si="20"/>
        <v>3861.4224999999933</v>
      </c>
      <c r="F66" s="49">
        <f t="shared" si="21"/>
        <v>68162.965</v>
      </c>
      <c r="G66" s="60"/>
      <c r="H66" s="61"/>
    </row>
    <row r="67" spans="1:11" ht="12.75">
      <c r="A67" s="15"/>
      <c r="B67" s="22" t="s">
        <v>14</v>
      </c>
      <c r="C67" s="23">
        <v>22161.35</v>
      </c>
      <c r="D67" s="50">
        <f t="shared" si="19"/>
        <v>24008.129166666666</v>
      </c>
      <c r="E67" s="51">
        <f t="shared" si="20"/>
        <v>6178.77</v>
      </c>
      <c r="F67" s="51">
        <f t="shared" si="21"/>
        <v>72024.3875</v>
      </c>
      <c r="G67" s="60"/>
      <c r="H67" s="61"/>
      <c r="K67" s="62" t="s">
        <v>30</v>
      </c>
    </row>
    <row r="68" spans="1:10" ht="15">
      <c r="A68" s="15"/>
      <c r="B68" s="22" t="s">
        <v>15</v>
      </c>
      <c r="C68" s="23">
        <v>24062.51</v>
      </c>
      <c r="D68" s="50">
        <f t="shared" si="19"/>
        <v>26067.719166666666</v>
      </c>
      <c r="E68" s="49">
        <f>(D69-D68)*3</f>
        <v>7621.835000000003</v>
      </c>
      <c r="F68" s="49">
        <f>D68*3</f>
        <v>78203.1575</v>
      </c>
      <c r="G68" s="56">
        <f>201.98-164.26</f>
        <v>37.72</v>
      </c>
      <c r="H68" s="57">
        <f>G68*12</f>
        <v>452.64</v>
      </c>
      <c r="I68" s="58">
        <f>H68*3</f>
        <v>1357.92</v>
      </c>
      <c r="J68" s="58">
        <f>E68+I68</f>
        <v>8979.755000000003</v>
      </c>
    </row>
    <row r="69" spans="1:11" ht="12.75">
      <c r="A69" s="15"/>
      <c r="B69" s="22" t="s">
        <v>16</v>
      </c>
      <c r="C69" s="23">
        <v>26407.69</v>
      </c>
      <c r="D69" s="50">
        <f t="shared" si="19"/>
        <v>28608.330833333333</v>
      </c>
      <c r="E69" s="51">
        <f t="shared" si="20"/>
        <v>9708.595000000012</v>
      </c>
      <c r="F69" s="51">
        <f t="shared" si="21"/>
        <v>85824.9925</v>
      </c>
      <c r="G69" s="60"/>
      <c r="H69" s="61"/>
      <c r="J69" s="59">
        <f>J68/3</f>
        <v>2993.2516666666675</v>
      </c>
      <c r="K69" s="63">
        <v>3034.59</v>
      </c>
    </row>
    <row r="70" spans="1:10" ht="15">
      <c r="A70" s="15"/>
      <c r="B70" s="22" t="s">
        <v>17</v>
      </c>
      <c r="C70" s="23">
        <v>29394.95</v>
      </c>
      <c r="D70" s="50">
        <f t="shared" si="19"/>
        <v>31844.52916666667</v>
      </c>
      <c r="E70" s="49">
        <f>(D71-D70)*3</f>
        <v>6360.6399999999885</v>
      </c>
      <c r="F70" s="49">
        <f>D70*3</f>
        <v>95533.58750000001</v>
      </c>
      <c r="G70" s="56">
        <f>257.43-201.98</f>
        <v>55.45000000000002</v>
      </c>
      <c r="H70" s="57">
        <f>G70*12</f>
        <v>665.4000000000002</v>
      </c>
      <c r="I70" s="58">
        <f>H70*3</f>
        <v>1996.2000000000007</v>
      </c>
      <c r="J70" s="58">
        <f>E70+I70</f>
        <v>8356.83999999999</v>
      </c>
    </row>
    <row r="71" spans="1:11" ht="12.75">
      <c r="A71" s="15"/>
      <c r="B71" s="22" t="s">
        <v>18</v>
      </c>
      <c r="C71" s="23">
        <v>31352.07</v>
      </c>
      <c r="D71" s="50">
        <f t="shared" si="19"/>
        <v>33964.7425</v>
      </c>
      <c r="E71" s="51">
        <f t="shared" si="20"/>
        <v>5070.32499999999</v>
      </c>
      <c r="F71" s="51">
        <f t="shared" si="21"/>
        <v>101894.22750000001</v>
      </c>
      <c r="G71" s="64"/>
      <c r="H71" s="45"/>
      <c r="J71" s="59">
        <f>J70/3</f>
        <v>2785.6133333333296</v>
      </c>
      <c r="K71" s="63">
        <v>2841.67</v>
      </c>
    </row>
    <row r="72" spans="1:7" ht="12.75">
      <c r="A72" s="15"/>
      <c r="B72" s="28" t="s">
        <v>19</v>
      </c>
      <c r="C72" s="29">
        <v>32912.17</v>
      </c>
      <c r="D72" s="52">
        <f t="shared" si="19"/>
        <v>35654.85083333333</v>
      </c>
      <c r="E72" s="53"/>
      <c r="F72" s="53">
        <f t="shared" si="21"/>
        <v>106964.55249999999</v>
      </c>
      <c r="G72" s="64"/>
    </row>
    <row r="73" ht="12.75">
      <c r="D73" s="54"/>
    </row>
    <row r="75" spans="1:6" ht="12.75" customHeight="1">
      <c r="A75" s="2" t="s">
        <v>31</v>
      </c>
      <c r="B75" s="2"/>
      <c r="C75" s="2"/>
      <c r="D75" s="2"/>
      <c r="E75" s="2"/>
      <c r="F75" s="65"/>
    </row>
    <row r="76" spans="1:6" ht="12.75">
      <c r="A76" s="2"/>
      <c r="B76" s="2"/>
      <c r="C76" s="2"/>
      <c r="D76" s="2"/>
      <c r="E76" s="2"/>
      <c r="F76" s="65"/>
    </row>
    <row r="77" spans="3:6" ht="12.75" customHeight="1">
      <c r="C77" s="66" t="s">
        <v>32</v>
      </c>
      <c r="D77" s="66"/>
      <c r="E77" s="66"/>
      <c r="F77" s="1"/>
    </row>
    <row r="78" spans="1:5" ht="12.75">
      <c r="A78" s="12"/>
      <c r="B78" s="12"/>
      <c r="C78" s="66"/>
      <c r="D78" s="66"/>
      <c r="E78" s="66"/>
    </row>
    <row r="79" spans="1:6" ht="12.75" customHeight="1">
      <c r="A79" s="15" t="s">
        <v>12</v>
      </c>
      <c r="B79" s="67" t="s">
        <v>13</v>
      </c>
      <c r="C79" s="68">
        <f aca="true" t="shared" si="22" ref="C79:C85">L5+E42</f>
        <v>2505.2943949999994</v>
      </c>
      <c r="D79" s="68"/>
      <c r="E79" s="68"/>
      <c r="F79" s="69"/>
    </row>
    <row r="80" spans="1:6" ht="12.75">
      <c r="A80" s="15"/>
      <c r="B80" s="70" t="s">
        <v>14</v>
      </c>
      <c r="C80" s="71">
        <f t="shared" si="22"/>
        <v>5012.138345000001</v>
      </c>
      <c r="D80" s="71"/>
      <c r="E80" s="71"/>
      <c r="F80" s="69"/>
    </row>
    <row r="81" spans="1:6" ht="12.75">
      <c r="A81" s="15"/>
      <c r="B81" s="70" t="s">
        <v>15</v>
      </c>
      <c r="C81" s="71">
        <f t="shared" si="22"/>
        <v>4916.61613249999</v>
      </c>
      <c r="D81" s="71"/>
      <c r="E81" s="71"/>
      <c r="F81" s="69"/>
    </row>
    <row r="82" spans="1:6" ht="12.75">
      <c r="A82" s="15"/>
      <c r="B82" s="70" t="s">
        <v>16</v>
      </c>
      <c r="C82" s="71">
        <f t="shared" si="22"/>
        <v>4992.100860000005</v>
      </c>
      <c r="D82" s="71"/>
      <c r="E82" s="71"/>
      <c r="F82" s="69"/>
    </row>
    <row r="83" spans="1:6" ht="12.75">
      <c r="A83" s="15"/>
      <c r="B83" s="70" t="s">
        <v>17</v>
      </c>
      <c r="C83" s="71">
        <f t="shared" si="22"/>
        <v>4344.22190750001</v>
      </c>
      <c r="D83" s="71"/>
      <c r="E83" s="71"/>
      <c r="F83" s="69"/>
    </row>
    <row r="84" spans="1:6" ht="12.75">
      <c r="A84" s="15"/>
      <c r="B84" s="70" t="s">
        <v>18</v>
      </c>
      <c r="C84" s="71">
        <f t="shared" si="22"/>
        <v>3729.7170424999968</v>
      </c>
      <c r="D84" s="71"/>
      <c r="E84" s="71"/>
      <c r="F84" s="69"/>
    </row>
    <row r="85" spans="1:6" ht="12.75">
      <c r="A85" s="15"/>
      <c r="B85" s="72" t="s">
        <v>19</v>
      </c>
      <c r="C85" s="73">
        <f t="shared" si="22"/>
        <v>2137.5466575</v>
      </c>
      <c r="D85" s="73"/>
      <c r="E85" s="73"/>
      <c r="F85" s="69"/>
    </row>
    <row r="86" spans="1:6" ht="12.75">
      <c r="A86" s="12"/>
      <c r="B86" s="12"/>
      <c r="C86" s="74"/>
      <c r="D86" s="74"/>
      <c r="E86" s="74"/>
      <c r="F86" s="10"/>
    </row>
    <row r="87" spans="1:6" ht="12.75" customHeight="1">
      <c r="A87" s="15" t="s">
        <v>20</v>
      </c>
      <c r="B87" s="67" t="s">
        <v>13</v>
      </c>
      <c r="C87" s="68">
        <f aca="true" t="shared" si="23" ref="C87:C93">L13+E50</f>
        <v>2972.390604999993</v>
      </c>
      <c r="D87" s="68"/>
      <c r="E87" s="68"/>
      <c r="F87" s="69"/>
    </row>
    <row r="88" spans="1:6" ht="12.75">
      <c r="A88" s="15"/>
      <c r="B88" s="70" t="s">
        <v>14</v>
      </c>
      <c r="C88" s="71">
        <f t="shared" si="23"/>
        <v>6154.8997399999935</v>
      </c>
      <c r="D88" s="71"/>
      <c r="E88" s="71"/>
      <c r="F88" s="69"/>
    </row>
    <row r="89" spans="1:6" ht="12.75">
      <c r="A89" s="15"/>
      <c r="B89" s="70" t="s">
        <v>15</v>
      </c>
      <c r="C89" s="71">
        <f t="shared" si="23"/>
        <v>6094.719425000016</v>
      </c>
      <c r="D89" s="71"/>
      <c r="E89" s="71"/>
      <c r="F89" s="69"/>
    </row>
    <row r="90" spans="1:6" ht="12.75">
      <c r="A90" s="15"/>
      <c r="B90" s="70" t="s">
        <v>16</v>
      </c>
      <c r="C90" s="71">
        <f t="shared" si="23"/>
        <v>6280.271512499985</v>
      </c>
      <c r="D90" s="71"/>
      <c r="E90" s="71"/>
      <c r="F90" s="69"/>
    </row>
    <row r="91" spans="1:6" ht="12.75">
      <c r="A91" s="15"/>
      <c r="B91" s="70" t="s">
        <v>17</v>
      </c>
      <c r="C91" s="71">
        <f t="shared" si="23"/>
        <v>5247.744400000007</v>
      </c>
      <c r="D91" s="71"/>
      <c r="E91" s="71"/>
      <c r="F91" s="69"/>
    </row>
    <row r="92" spans="1:6" ht="12.75">
      <c r="A92" s="15"/>
      <c r="B92" s="70" t="s">
        <v>18</v>
      </c>
      <c r="C92" s="71">
        <f t="shared" si="23"/>
        <v>4672.387930000001</v>
      </c>
      <c r="D92" s="71"/>
      <c r="E92" s="71"/>
      <c r="F92" s="69"/>
    </row>
    <row r="93" spans="1:6" ht="12.75">
      <c r="A93" s="15"/>
      <c r="B93" s="72" t="s">
        <v>19</v>
      </c>
      <c r="C93" s="73">
        <f t="shared" si="23"/>
        <v>2496.5133524999997</v>
      </c>
      <c r="D93" s="73"/>
      <c r="E93" s="73"/>
      <c r="F93" s="69"/>
    </row>
    <row r="94" spans="1:6" ht="12.75">
      <c r="A94" s="12"/>
      <c r="B94" s="12"/>
      <c r="C94" s="74"/>
      <c r="D94" s="74"/>
      <c r="E94" s="74"/>
      <c r="F94" s="10"/>
    </row>
    <row r="95" spans="1:6" ht="12.75" customHeight="1">
      <c r="A95" s="15" t="s">
        <v>21</v>
      </c>
      <c r="B95" s="67" t="s">
        <v>13</v>
      </c>
      <c r="C95" s="68">
        <f aca="true" t="shared" si="24" ref="C95:C101">L21+E58</f>
        <v>3725.558722500003</v>
      </c>
      <c r="D95" s="68"/>
      <c r="E95" s="68"/>
      <c r="F95" s="69"/>
    </row>
    <row r="96" spans="1:6" ht="12.75">
      <c r="A96" s="15"/>
      <c r="B96" s="70" t="s">
        <v>14</v>
      </c>
      <c r="C96" s="71">
        <f t="shared" si="24"/>
        <v>7320.348525000005</v>
      </c>
      <c r="D96" s="71"/>
      <c r="E96" s="71"/>
      <c r="F96" s="69"/>
    </row>
    <row r="97" spans="1:6" ht="12.75">
      <c r="A97" s="15"/>
      <c r="B97" s="70" t="s">
        <v>15</v>
      </c>
      <c r="C97" s="71">
        <f t="shared" si="24"/>
        <v>8402.412105</v>
      </c>
      <c r="D97" s="71"/>
      <c r="E97" s="71"/>
      <c r="F97" s="69"/>
    </row>
    <row r="98" spans="1:6" ht="12.75">
      <c r="A98" s="15"/>
      <c r="B98" s="70" t="s">
        <v>16</v>
      </c>
      <c r="C98" s="71">
        <f t="shared" si="24"/>
        <v>11369.051105000004</v>
      </c>
      <c r="D98" s="71"/>
      <c r="E98" s="71"/>
      <c r="F98" s="69"/>
    </row>
    <row r="99" spans="1:6" ht="12.75">
      <c r="A99" s="15"/>
      <c r="B99" s="70" t="s">
        <v>17</v>
      </c>
      <c r="C99" s="71">
        <f t="shared" si="24"/>
        <v>8676.898102500001</v>
      </c>
      <c r="D99" s="71"/>
      <c r="E99" s="71"/>
      <c r="F99" s="69"/>
    </row>
    <row r="100" spans="1:6" ht="12.75">
      <c r="A100" s="15"/>
      <c r="B100" s="70" t="s">
        <v>18</v>
      </c>
      <c r="C100" s="71">
        <f t="shared" si="24"/>
        <v>7509.972504999993</v>
      </c>
      <c r="D100" s="71"/>
      <c r="E100" s="71"/>
      <c r="F100" s="69"/>
    </row>
    <row r="101" spans="1:6" ht="12.75">
      <c r="A101" s="15"/>
      <c r="B101" s="72" t="s">
        <v>19</v>
      </c>
      <c r="C101" s="73">
        <f t="shared" si="24"/>
        <v>3279.1243575</v>
      </c>
      <c r="D101" s="73"/>
      <c r="E101" s="73"/>
      <c r="F101" s="69"/>
    </row>
    <row r="102" spans="1:6" ht="12.75">
      <c r="A102" s="34"/>
      <c r="B102" s="34"/>
      <c r="C102" s="74"/>
      <c r="D102" s="74"/>
      <c r="E102" s="74"/>
      <c r="F102" s="10"/>
    </row>
    <row r="103" spans="1:6" ht="12.75" customHeight="1">
      <c r="A103" s="15" t="s">
        <v>22</v>
      </c>
      <c r="B103" s="67" t="s">
        <v>13</v>
      </c>
      <c r="C103" s="68">
        <f aca="true" t="shared" si="25" ref="C103:C109">L29+E66</f>
        <v>6063.568134999993</v>
      </c>
      <c r="D103" s="68"/>
      <c r="E103" s="68"/>
      <c r="F103" s="10"/>
    </row>
    <row r="104" spans="1:6" ht="12.75">
      <c r="A104" s="15"/>
      <c r="B104" s="70" t="s">
        <v>14</v>
      </c>
      <c r="C104" s="71">
        <f t="shared" si="25"/>
        <v>8531.5111125</v>
      </c>
      <c r="D104" s="71"/>
      <c r="E104" s="71"/>
      <c r="F104" s="10"/>
    </row>
    <row r="105" spans="1:6" ht="12.75">
      <c r="A105" s="15"/>
      <c r="B105" s="70" t="s">
        <v>15</v>
      </c>
      <c r="C105" s="71">
        <f t="shared" si="25"/>
        <v>10215.548142500002</v>
      </c>
      <c r="D105" s="71"/>
      <c r="E105" s="71"/>
      <c r="F105" s="10"/>
    </row>
    <row r="106" spans="1:6" ht="12.75">
      <c r="A106" s="15"/>
      <c r="B106" s="70" t="s">
        <v>16</v>
      </c>
      <c r="C106" s="71">
        <f t="shared" si="25"/>
        <v>12599.559707500011</v>
      </c>
      <c r="D106" s="71"/>
      <c r="E106" s="71"/>
      <c r="F106" s="10"/>
    </row>
    <row r="107" spans="1:6" ht="12.75">
      <c r="A107" s="15"/>
      <c r="B107" s="70" t="s">
        <v>17</v>
      </c>
      <c r="C107" s="71">
        <f t="shared" si="25"/>
        <v>9630.239912499988</v>
      </c>
      <c r="D107" s="71"/>
      <c r="E107" s="71"/>
      <c r="F107" s="10"/>
    </row>
    <row r="108" spans="1:6" ht="12.75">
      <c r="A108" s="15"/>
      <c r="B108" s="70" t="s">
        <v>18</v>
      </c>
      <c r="C108" s="71">
        <f t="shared" si="25"/>
        <v>8587.98987249999</v>
      </c>
      <c r="D108" s="71"/>
      <c r="E108" s="71"/>
      <c r="F108" s="10"/>
    </row>
    <row r="109" spans="1:6" ht="12.75">
      <c r="A109" s="15"/>
      <c r="B109" s="72" t="s">
        <v>19</v>
      </c>
      <c r="C109" s="73">
        <f t="shared" si="25"/>
        <v>3715.407547499999</v>
      </c>
      <c r="D109" s="73"/>
      <c r="E109" s="73"/>
      <c r="F109" s="10"/>
    </row>
  </sheetData>
  <mergeCells count="89">
    <mergeCell ref="A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3"/>
    <mergeCell ref="M1:M2"/>
    <mergeCell ref="A5:A11"/>
    <mergeCell ref="A13:A19"/>
    <mergeCell ref="A21:A27"/>
    <mergeCell ref="A29:A35"/>
    <mergeCell ref="A39:B40"/>
    <mergeCell ref="C39:C40"/>
    <mergeCell ref="D39:D41"/>
    <mergeCell ref="E39:F41"/>
    <mergeCell ref="A42:A48"/>
    <mergeCell ref="E42:F42"/>
    <mergeCell ref="E43:F43"/>
    <mergeCell ref="E44:F44"/>
    <mergeCell ref="E45:F45"/>
    <mergeCell ref="E46:F46"/>
    <mergeCell ref="E47:F47"/>
    <mergeCell ref="E48:F48"/>
    <mergeCell ref="A50:A56"/>
    <mergeCell ref="E50:F50"/>
    <mergeCell ref="E51:F51"/>
    <mergeCell ref="E52:F52"/>
    <mergeCell ref="E53:F53"/>
    <mergeCell ref="E54:F54"/>
    <mergeCell ref="E55:F55"/>
    <mergeCell ref="E56:F56"/>
    <mergeCell ref="A58:A64"/>
    <mergeCell ref="E58:F58"/>
    <mergeCell ref="E59:F59"/>
    <mergeCell ref="E60:F60"/>
    <mergeCell ref="E61:F61"/>
    <mergeCell ref="E62:F62"/>
    <mergeCell ref="E63:F63"/>
    <mergeCell ref="E64:F64"/>
    <mergeCell ref="A66:A72"/>
    <mergeCell ref="E66:F66"/>
    <mergeCell ref="E67:F67"/>
    <mergeCell ref="E68:F68"/>
    <mergeCell ref="E69:F69"/>
    <mergeCell ref="E70:F70"/>
    <mergeCell ref="E71:F71"/>
    <mergeCell ref="E72:F72"/>
    <mergeCell ref="A75:E76"/>
    <mergeCell ref="C77:E78"/>
    <mergeCell ref="A79:A85"/>
    <mergeCell ref="C79:E79"/>
    <mergeCell ref="C80:E80"/>
    <mergeCell ref="C81:E81"/>
    <mergeCell ref="C82:E82"/>
    <mergeCell ref="C83:E83"/>
    <mergeCell ref="C84:E84"/>
    <mergeCell ref="C85:E85"/>
    <mergeCell ref="C86:E86"/>
    <mergeCell ref="A87:A93"/>
    <mergeCell ref="C87:E87"/>
    <mergeCell ref="C88:E88"/>
    <mergeCell ref="C89:E89"/>
    <mergeCell ref="C90:E90"/>
    <mergeCell ref="C91:E91"/>
    <mergeCell ref="C92:E92"/>
    <mergeCell ref="C93:E93"/>
    <mergeCell ref="C94:E94"/>
    <mergeCell ref="A95:A101"/>
    <mergeCell ref="C95:E95"/>
    <mergeCell ref="C96:E96"/>
    <mergeCell ref="C97:E97"/>
    <mergeCell ref="C98:E98"/>
    <mergeCell ref="C99:E99"/>
    <mergeCell ref="C100:E100"/>
    <mergeCell ref="C101:E101"/>
    <mergeCell ref="C102:E102"/>
    <mergeCell ref="A103:A109"/>
    <mergeCell ref="C103:E103"/>
    <mergeCell ref="C104:E104"/>
    <mergeCell ref="C105:E105"/>
    <mergeCell ref="C106:E106"/>
    <mergeCell ref="C107:E107"/>
    <mergeCell ref="C108:E108"/>
    <mergeCell ref="C109:E109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E29" sqref="E29"/>
    </sheetView>
  </sheetViews>
  <sheetFormatPr defaultColWidth="9.140625" defaultRowHeight="12.75"/>
  <cols>
    <col min="1" max="1" width="23.421875" style="0" customWidth="1"/>
    <col min="2" max="2" width="12.421875" style="0" customWidth="1"/>
    <col min="3" max="3" width="13.7109375" style="0" customWidth="1"/>
    <col min="4" max="4" width="18.00390625" style="1" customWidth="1"/>
    <col min="5" max="5" width="10.140625" style="1" customWidth="1"/>
    <col min="6" max="9" width="9.140625" style="1" customWidth="1"/>
    <col min="11" max="11" width="15.8515625" style="0" customWidth="1"/>
    <col min="13" max="13" width="10.57421875" style="0" customWidth="1"/>
    <col min="14" max="14" width="9.7109375" style="0" customWidth="1"/>
    <col min="15" max="15" width="10.421875" style="0" customWidth="1"/>
    <col min="17" max="18" width="10.140625" style="0" customWidth="1"/>
    <col min="19" max="20" width="10.57421875" style="0" customWidth="1"/>
    <col min="21" max="21" width="10.00390625" style="0" customWidth="1"/>
  </cols>
  <sheetData>
    <row r="1" spans="1:21" ht="12.75" customHeight="1">
      <c r="A1" s="75" t="s">
        <v>33</v>
      </c>
      <c r="B1" s="16" t="s">
        <v>34</v>
      </c>
      <c r="C1" s="16" t="s">
        <v>24</v>
      </c>
      <c r="D1" s="76" t="s">
        <v>35</v>
      </c>
      <c r="E1" s="77" t="s">
        <v>36</v>
      </c>
      <c r="F1" s="77" t="s">
        <v>37</v>
      </c>
      <c r="G1" s="77" t="s">
        <v>38</v>
      </c>
      <c r="H1" s="77" t="s">
        <v>39</v>
      </c>
      <c r="I1" s="78" t="s">
        <v>38</v>
      </c>
      <c r="M1" s="46"/>
      <c r="N1" s="3" t="s">
        <v>40</v>
      </c>
      <c r="O1" s="79"/>
      <c r="P1" s="3" t="s">
        <v>41</v>
      </c>
      <c r="Q1" s="80" t="s">
        <v>42</v>
      </c>
      <c r="R1" s="3" t="s">
        <v>43</v>
      </c>
      <c r="S1" s="80" t="s">
        <v>44</v>
      </c>
      <c r="T1" s="3" t="s">
        <v>45</v>
      </c>
      <c r="U1" s="81" t="s">
        <v>46</v>
      </c>
    </row>
    <row r="2" spans="1:21" ht="12.75">
      <c r="A2" s="82"/>
      <c r="B2" s="28"/>
      <c r="C2" s="28"/>
      <c r="D2" s="83"/>
      <c r="E2" s="77"/>
      <c r="F2" s="77"/>
      <c r="G2" s="77"/>
      <c r="H2" s="77"/>
      <c r="I2" s="78"/>
      <c r="M2" s="84" t="s">
        <v>47</v>
      </c>
      <c r="N2" s="3"/>
      <c r="O2" s="85" t="s">
        <v>48</v>
      </c>
      <c r="P2" s="3"/>
      <c r="Q2" s="80"/>
      <c r="R2" s="3"/>
      <c r="S2" s="80"/>
      <c r="T2" s="3"/>
      <c r="U2" s="81"/>
    </row>
    <row r="3" spans="1:17" ht="12.75" customHeight="1">
      <c r="A3" s="15" t="s">
        <v>12</v>
      </c>
      <c r="B3" s="16" t="s">
        <v>13</v>
      </c>
      <c r="C3" s="17">
        <v>14903.94</v>
      </c>
      <c r="D3" s="86">
        <f>C3/12</f>
        <v>1241.9950000000001</v>
      </c>
      <c r="E3" s="76">
        <f>58.62</f>
        <v>58.62</v>
      </c>
      <c r="F3" s="76">
        <v>5.59</v>
      </c>
      <c r="G3" s="87">
        <f>F3/D3</f>
        <v>0.004500823272235395</v>
      </c>
      <c r="H3" s="76">
        <v>9.32</v>
      </c>
      <c r="I3" s="88">
        <f>H3/D3</f>
        <v>0.0075040559744604446</v>
      </c>
      <c r="M3" s="46">
        <v>1300.49</v>
      </c>
      <c r="N3" s="89">
        <f>E3+D3</f>
        <v>1300.615</v>
      </c>
      <c r="O3" s="79">
        <v>994.32</v>
      </c>
      <c r="P3" s="10">
        <f>O3/M3</f>
        <v>0.7645733531207468</v>
      </c>
      <c r="Q3" s="58"/>
    </row>
    <row r="4" spans="1:21" ht="12.75">
      <c r="A4" s="15"/>
      <c r="B4" s="22" t="s">
        <v>14</v>
      </c>
      <c r="C4" s="23">
        <v>15193.34</v>
      </c>
      <c r="D4" s="90">
        <f aca="true" t="shared" si="0" ref="D4:D33">C4/12</f>
        <v>1266.1116666666667</v>
      </c>
      <c r="E4" s="54">
        <f aca="true" t="shared" si="1" ref="E4:E9">58.62</f>
        <v>58.62</v>
      </c>
      <c r="F4" s="54">
        <v>5.59</v>
      </c>
      <c r="G4" s="91">
        <f aca="true" t="shared" si="2" ref="G4:G11">F4/D4</f>
        <v>0.004415092402328915</v>
      </c>
      <c r="H4" s="54">
        <v>9.32</v>
      </c>
      <c r="I4" s="92">
        <f aca="true" t="shared" si="3" ref="I4:I11">H4/D4</f>
        <v>0.007361120069714757</v>
      </c>
      <c r="M4" s="46">
        <v>1324.61</v>
      </c>
      <c r="N4" s="89">
        <f>E4+D4</f>
        <v>1324.7316666666666</v>
      </c>
      <c r="O4" s="79">
        <v>1009.29</v>
      </c>
      <c r="P4" s="10">
        <f>O4/M4</f>
        <v>0.7619525747201064</v>
      </c>
      <c r="Q4" s="58">
        <v>24.12</v>
      </c>
      <c r="R4" s="58">
        <f>O4-O3</f>
        <v>14.969999999999914</v>
      </c>
      <c r="S4" s="58">
        <f>Q4*13</f>
        <v>313.56</v>
      </c>
      <c r="T4" s="58">
        <f>S4*3</f>
        <v>940.6800000000001</v>
      </c>
      <c r="U4">
        <v>940.5499999999993</v>
      </c>
    </row>
    <row r="5" spans="1:17" ht="12.75">
      <c r="A5" s="15"/>
      <c r="B5" s="22" t="s">
        <v>15</v>
      </c>
      <c r="C5" s="23">
        <v>16242.79</v>
      </c>
      <c r="D5" s="90">
        <f t="shared" si="0"/>
        <v>1353.5658333333333</v>
      </c>
      <c r="E5" s="54">
        <f t="shared" si="1"/>
        <v>58.62</v>
      </c>
      <c r="F5" s="54">
        <v>5.59</v>
      </c>
      <c r="G5" s="91">
        <f t="shared" si="2"/>
        <v>0.004129832374856783</v>
      </c>
      <c r="H5" s="54">
        <v>9.32</v>
      </c>
      <c r="I5" s="92">
        <f t="shared" si="3"/>
        <v>0.006885516589206658</v>
      </c>
      <c r="M5" s="46">
        <v>1412.07</v>
      </c>
      <c r="N5" s="89">
        <v>1063.52</v>
      </c>
      <c r="O5" s="79">
        <v>1412.07</v>
      </c>
      <c r="P5" s="10">
        <f>N5/M5</f>
        <v>0.7531637949959988</v>
      </c>
      <c r="Q5" s="58">
        <f>M5-M4</f>
        <v>87.46000000000004</v>
      </c>
    </row>
    <row r="6" spans="1:15" ht="12.75">
      <c r="A6" s="15"/>
      <c r="B6" s="22" t="s">
        <v>16</v>
      </c>
      <c r="C6" s="23">
        <v>17221.92</v>
      </c>
      <c r="D6" s="90">
        <f t="shared" si="0"/>
        <v>1435.1599999999999</v>
      </c>
      <c r="E6" s="54">
        <f t="shared" si="1"/>
        <v>58.62</v>
      </c>
      <c r="F6" s="54">
        <v>5.59</v>
      </c>
      <c r="G6" s="91">
        <f t="shared" si="2"/>
        <v>0.0038950360935366096</v>
      </c>
      <c r="H6" s="54">
        <v>9.32</v>
      </c>
      <c r="I6" s="92">
        <f t="shared" si="3"/>
        <v>0.006494049443964437</v>
      </c>
      <c r="M6" s="46"/>
      <c r="N6" s="93"/>
      <c r="O6" s="79"/>
    </row>
    <row r="7" spans="1:15" ht="12.75">
      <c r="A7" s="15"/>
      <c r="B7" s="22" t="s">
        <v>17</v>
      </c>
      <c r="C7" s="23">
        <v>18186.09</v>
      </c>
      <c r="D7" s="90">
        <f t="shared" si="0"/>
        <v>1515.5075</v>
      </c>
      <c r="E7" s="54">
        <f t="shared" si="1"/>
        <v>58.62</v>
      </c>
      <c r="F7" s="54">
        <v>5.59</v>
      </c>
      <c r="G7" s="91">
        <f t="shared" si="2"/>
        <v>0.0036885333790825847</v>
      </c>
      <c r="H7" s="54">
        <v>9.32</v>
      </c>
      <c r="I7" s="92">
        <f t="shared" si="3"/>
        <v>0.006149755115035723</v>
      </c>
      <c r="M7" s="46"/>
      <c r="N7" s="93"/>
      <c r="O7" s="79"/>
    </row>
    <row r="8" spans="1:15" ht="12.75">
      <c r="A8" s="15"/>
      <c r="B8" s="22" t="s">
        <v>18</v>
      </c>
      <c r="C8" s="23">
        <v>18913.31</v>
      </c>
      <c r="D8" s="90">
        <f t="shared" si="0"/>
        <v>1576.1091666666669</v>
      </c>
      <c r="E8" s="54">
        <f t="shared" si="1"/>
        <v>58.62</v>
      </c>
      <c r="F8" s="54">
        <v>5.59</v>
      </c>
      <c r="G8" s="91">
        <f t="shared" si="2"/>
        <v>0.003546708640634558</v>
      </c>
      <c r="H8" s="54">
        <v>9.32</v>
      </c>
      <c r="I8" s="92">
        <f t="shared" si="3"/>
        <v>0.005913295980449746</v>
      </c>
      <c r="M8" s="46"/>
      <c r="N8" s="93"/>
      <c r="O8" s="79"/>
    </row>
    <row r="9" spans="1:15" ht="12.75">
      <c r="A9" s="15"/>
      <c r="B9" s="28" t="s">
        <v>19</v>
      </c>
      <c r="C9" s="29">
        <v>19423.09</v>
      </c>
      <c r="D9" s="94">
        <f t="shared" si="0"/>
        <v>1618.5908333333334</v>
      </c>
      <c r="E9" s="83">
        <f t="shared" si="1"/>
        <v>58.62</v>
      </c>
      <c r="F9" s="83">
        <v>5.59</v>
      </c>
      <c r="G9" s="95">
        <f t="shared" si="2"/>
        <v>0.003453621437165765</v>
      </c>
      <c r="H9" s="83">
        <v>9.32</v>
      </c>
      <c r="I9" s="96">
        <f t="shared" si="3"/>
        <v>0.005758095133163672</v>
      </c>
      <c r="M9" s="46"/>
      <c r="N9" s="93"/>
      <c r="O9" s="79"/>
    </row>
    <row r="10" spans="1:15" ht="12.75">
      <c r="A10" s="12"/>
      <c r="B10" s="12"/>
      <c r="C10" s="13"/>
      <c r="D10" s="97"/>
      <c r="M10" s="46"/>
      <c r="N10" s="93"/>
      <c r="O10" s="79"/>
    </row>
    <row r="11" spans="1:15" ht="12.75" customHeight="1">
      <c r="A11" s="15" t="s">
        <v>20</v>
      </c>
      <c r="B11" s="16" t="s">
        <v>13</v>
      </c>
      <c r="C11" s="17">
        <v>16696.06</v>
      </c>
      <c r="D11" s="86">
        <f t="shared" si="0"/>
        <v>1391.3383333333334</v>
      </c>
      <c r="E11" s="76">
        <v>64.19</v>
      </c>
      <c r="F11" s="76">
        <v>6.26</v>
      </c>
      <c r="G11" s="87">
        <f t="shared" si="2"/>
        <v>0.004499265096076559</v>
      </c>
      <c r="H11" s="76">
        <v>10.44</v>
      </c>
      <c r="I11" s="88">
        <f t="shared" si="3"/>
        <v>0.007503566709750683</v>
      </c>
      <c r="M11" s="46"/>
      <c r="N11" s="93"/>
      <c r="O11" s="79"/>
    </row>
    <row r="12" spans="1:15" ht="12.75">
      <c r="A12" s="15"/>
      <c r="B12" s="22" t="s">
        <v>14</v>
      </c>
      <c r="C12" s="23">
        <v>17071.28</v>
      </c>
      <c r="D12" s="90">
        <f t="shared" si="0"/>
        <v>1422.6066666666666</v>
      </c>
      <c r="E12" s="54">
        <v>64.19</v>
      </c>
      <c r="F12" s="54">
        <v>6.26</v>
      </c>
      <c r="G12" s="91">
        <f aca="true" t="shared" si="4" ref="G12:G19">F12/D12</f>
        <v>0.004400373024166905</v>
      </c>
      <c r="H12" s="54">
        <v>10.44</v>
      </c>
      <c r="I12" s="92">
        <f aca="true" t="shared" si="5" ref="I12:I19">H12/D12</f>
        <v>0.007338641273530749</v>
      </c>
      <c r="M12" s="46"/>
      <c r="N12" s="93"/>
      <c r="O12" s="79"/>
    </row>
    <row r="13" spans="1:15" ht="12.75">
      <c r="A13" s="15"/>
      <c r="B13" s="22" t="s">
        <v>15</v>
      </c>
      <c r="C13" s="23">
        <v>18411.1</v>
      </c>
      <c r="D13" s="90">
        <f t="shared" si="0"/>
        <v>1534.2583333333332</v>
      </c>
      <c r="E13" s="54">
        <v>64.19</v>
      </c>
      <c r="F13" s="54">
        <v>6.26</v>
      </c>
      <c r="G13" s="91">
        <f t="shared" si="4"/>
        <v>0.0040801473024425486</v>
      </c>
      <c r="H13" s="54">
        <v>10.44</v>
      </c>
      <c r="I13" s="92">
        <f t="shared" si="5"/>
        <v>0.006804590708865847</v>
      </c>
      <c r="M13" s="46"/>
      <c r="N13" s="93"/>
      <c r="O13" s="79"/>
    </row>
    <row r="14" spans="1:15" ht="12.75">
      <c r="A14" s="15"/>
      <c r="B14" s="22" t="s">
        <v>16</v>
      </c>
      <c r="C14" s="23">
        <v>19680.15</v>
      </c>
      <c r="D14" s="90">
        <f t="shared" si="0"/>
        <v>1640.0125</v>
      </c>
      <c r="E14" s="54">
        <v>64.19</v>
      </c>
      <c r="F14" s="54">
        <v>6.26</v>
      </c>
      <c r="G14" s="91">
        <f t="shared" si="4"/>
        <v>0.0038170440774079463</v>
      </c>
      <c r="H14" s="54">
        <v>10.44</v>
      </c>
      <c r="I14" s="92">
        <f t="shared" si="5"/>
        <v>0.0063658051386803445</v>
      </c>
      <c r="M14" s="46"/>
      <c r="N14" s="93"/>
      <c r="O14" s="79"/>
    </row>
    <row r="15" spans="1:15" ht="12.75">
      <c r="A15" s="15"/>
      <c r="B15" s="22" t="s">
        <v>17</v>
      </c>
      <c r="C15" s="23">
        <v>20956.8</v>
      </c>
      <c r="D15" s="90">
        <f t="shared" si="0"/>
        <v>1746.3999999999999</v>
      </c>
      <c r="E15" s="54">
        <v>64.19</v>
      </c>
      <c r="F15" s="54">
        <v>6.26</v>
      </c>
      <c r="G15" s="91">
        <f t="shared" si="4"/>
        <v>0.0035845167201099407</v>
      </c>
      <c r="H15" s="54">
        <v>10.44</v>
      </c>
      <c r="I15" s="92">
        <f t="shared" si="5"/>
        <v>0.0059780119102153</v>
      </c>
      <c r="M15" s="46"/>
      <c r="N15" s="93"/>
      <c r="O15" s="79"/>
    </row>
    <row r="16" spans="1:15" ht="12.75">
      <c r="A16" s="15"/>
      <c r="B16" s="22" t="s">
        <v>18</v>
      </c>
      <c r="C16" s="23">
        <v>21865.96</v>
      </c>
      <c r="D16" s="90">
        <f t="shared" si="0"/>
        <v>1822.1633333333332</v>
      </c>
      <c r="E16" s="54">
        <v>64.19</v>
      </c>
      <c r="F16" s="54">
        <v>6.26</v>
      </c>
      <c r="G16" s="91">
        <f t="shared" si="4"/>
        <v>0.003435476878216186</v>
      </c>
      <c r="H16" s="54">
        <v>10.44</v>
      </c>
      <c r="I16" s="92">
        <f t="shared" si="5"/>
        <v>0.005729453451849359</v>
      </c>
      <c r="M16" s="46"/>
      <c r="N16" s="93"/>
      <c r="O16" s="79"/>
    </row>
    <row r="17" spans="1:15" ht="12.75">
      <c r="A17" s="15"/>
      <c r="B17" s="28" t="s">
        <v>19</v>
      </c>
      <c r="C17" s="29">
        <v>22562.63</v>
      </c>
      <c r="D17" s="94">
        <f t="shared" si="0"/>
        <v>1880.2191666666668</v>
      </c>
      <c r="E17" s="83">
        <v>64.19</v>
      </c>
      <c r="F17" s="83">
        <v>6.26</v>
      </c>
      <c r="G17" s="95">
        <f t="shared" si="4"/>
        <v>0.0033293990993071283</v>
      </c>
      <c r="H17" s="83">
        <v>10.44</v>
      </c>
      <c r="I17" s="96">
        <f t="shared" si="5"/>
        <v>0.005552544184786968</v>
      </c>
      <c r="M17" s="46"/>
      <c r="N17" s="93"/>
      <c r="O17" s="79"/>
    </row>
    <row r="18" spans="1:15" ht="12.75">
      <c r="A18" s="12"/>
      <c r="B18" s="12"/>
      <c r="C18" s="98"/>
      <c r="D18" s="97"/>
      <c r="M18" s="46"/>
      <c r="N18" s="93"/>
      <c r="O18" s="79"/>
    </row>
    <row r="19" spans="1:15" ht="12.75" customHeight="1">
      <c r="A19" s="15" t="s">
        <v>21</v>
      </c>
      <c r="B19" s="16" t="s">
        <v>13</v>
      </c>
      <c r="C19" s="17">
        <v>19324.27</v>
      </c>
      <c r="D19" s="86">
        <f t="shared" si="0"/>
        <v>1610.3558333333333</v>
      </c>
      <c r="E19" s="76">
        <f>164.26</f>
        <v>164.26</v>
      </c>
      <c r="F19" s="76">
        <v>7.25</v>
      </c>
      <c r="G19" s="87">
        <f t="shared" si="4"/>
        <v>0.004502110558380731</v>
      </c>
      <c r="H19" s="76">
        <v>12.08</v>
      </c>
      <c r="I19" s="88">
        <f t="shared" si="5"/>
        <v>0.007501447661412307</v>
      </c>
      <c r="M19" s="46"/>
      <c r="N19" s="93"/>
      <c r="O19" s="79"/>
    </row>
    <row r="20" spans="1:15" ht="12.75">
      <c r="A20" s="15"/>
      <c r="B20" s="22" t="s">
        <v>14</v>
      </c>
      <c r="C20" s="23">
        <v>19846.3</v>
      </c>
      <c r="D20" s="90">
        <f t="shared" si="0"/>
        <v>1653.8583333333333</v>
      </c>
      <c r="E20" s="54">
        <f>E19</f>
        <v>164.26</v>
      </c>
      <c r="F20" s="54">
        <v>7.25</v>
      </c>
      <c r="G20" s="91">
        <f aca="true" t="shared" si="6" ref="G20:G25">F20/D20</f>
        <v>0.004383688647254148</v>
      </c>
      <c r="H20" s="54">
        <v>12.08</v>
      </c>
      <c r="I20" s="92">
        <f aca="true" t="shared" si="7" ref="I20:I27">H20/D20</f>
        <v>0.00730413225639036</v>
      </c>
      <c r="M20" s="46"/>
      <c r="N20" s="93"/>
      <c r="O20" s="79"/>
    </row>
    <row r="21" spans="1:15" ht="12.75">
      <c r="A21" s="15"/>
      <c r="B21" s="22" t="s">
        <v>15</v>
      </c>
      <c r="C21" s="23">
        <v>21454.06</v>
      </c>
      <c r="D21" s="90">
        <f t="shared" si="0"/>
        <v>1787.8383333333334</v>
      </c>
      <c r="E21" s="54">
        <f>E20</f>
        <v>164.26</v>
      </c>
      <c r="F21" s="54">
        <v>7.25</v>
      </c>
      <c r="G21" s="91">
        <f t="shared" si="6"/>
        <v>0.004055176502722561</v>
      </c>
      <c r="H21" s="54">
        <v>12.08</v>
      </c>
      <c r="I21" s="92">
        <f t="shared" si="7"/>
        <v>0.006756763055570833</v>
      </c>
      <c r="M21" s="46"/>
      <c r="N21" s="93"/>
      <c r="O21" s="79"/>
    </row>
    <row r="22" spans="1:15" ht="12.75">
      <c r="A22" s="15"/>
      <c r="B22" s="22" t="s">
        <v>16</v>
      </c>
      <c r="C22" s="23">
        <v>23332.06</v>
      </c>
      <c r="D22" s="90">
        <f t="shared" si="0"/>
        <v>1944.3383333333334</v>
      </c>
      <c r="E22" s="54">
        <v>201.98</v>
      </c>
      <c r="F22" s="54">
        <v>7.25</v>
      </c>
      <c r="G22" s="91">
        <f t="shared" si="6"/>
        <v>0.00372877491314526</v>
      </c>
      <c r="H22" s="54">
        <v>12.08</v>
      </c>
      <c r="I22" s="92">
        <f t="shared" si="7"/>
        <v>0.006212910475971689</v>
      </c>
      <c r="M22" s="46"/>
      <c r="N22" s="93"/>
      <c r="O22" s="79"/>
    </row>
    <row r="23" spans="1:15" ht="12.75">
      <c r="A23" s="15"/>
      <c r="B23" s="22" t="s">
        <v>17</v>
      </c>
      <c r="C23" s="23">
        <v>26049.63</v>
      </c>
      <c r="D23" s="90">
        <f t="shared" si="0"/>
        <v>2170.8025000000002</v>
      </c>
      <c r="E23" s="54">
        <f>E22</f>
        <v>201.98</v>
      </c>
      <c r="F23" s="54">
        <v>7.25</v>
      </c>
      <c r="G23" s="91">
        <f t="shared" si="6"/>
        <v>0.0033397787223849243</v>
      </c>
      <c r="H23" s="54">
        <v>12.08</v>
      </c>
      <c r="I23" s="92">
        <f t="shared" si="7"/>
        <v>0.005564762340194466</v>
      </c>
      <c r="M23" s="46"/>
      <c r="N23" s="93"/>
      <c r="O23" s="79"/>
    </row>
    <row r="24" spans="1:15" ht="12.75">
      <c r="A24" s="15"/>
      <c r="B24" s="22" t="s">
        <v>18</v>
      </c>
      <c r="C24" s="23">
        <v>27832.86</v>
      </c>
      <c r="D24" s="90">
        <f t="shared" si="0"/>
        <v>2319.405</v>
      </c>
      <c r="E24" s="54">
        <v>257.43</v>
      </c>
      <c r="F24" s="54">
        <v>7.25</v>
      </c>
      <c r="G24" s="91">
        <f t="shared" si="6"/>
        <v>0.0031258016603396125</v>
      </c>
      <c r="H24" s="54">
        <v>12.08</v>
      </c>
      <c r="I24" s="92">
        <f t="shared" si="7"/>
        <v>0.005208232283710692</v>
      </c>
      <c r="M24" s="46"/>
      <c r="N24" s="93"/>
      <c r="O24" s="79"/>
    </row>
    <row r="25" spans="1:15" ht="12.75">
      <c r="A25" s="15"/>
      <c r="B25" s="28" t="s">
        <v>19</v>
      </c>
      <c r="C25" s="29">
        <v>29187.49</v>
      </c>
      <c r="D25" s="94">
        <f t="shared" si="0"/>
        <v>2432.2908333333335</v>
      </c>
      <c r="E25" s="83">
        <f>E24</f>
        <v>257.43</v>
      </c>
      <c r="F25" s="83">
        <v>7.25</v>
      </c>
      <c r="G25" s="95">
        <f t="shared" si="6"/>
        <v>0.002980729072626663</v>
      </c>
      <c r="H25" s="83">
        <v>12.08</v>
      </c>
      <c r="I25" s="96">
        <f t="shared" si="7"/>
        <v>0.004966511337562771</v>
      </c>
      <c r="M25" s="46"/>
      <c r="N25" s="93"/>
      <c r="O25" s="79"/>
    </row>
    <row r="26" spans="1:15" ht="12.75">
      <c r="A26" s="34"/>
      <c r="B26" s="34"/>
      <c r="C26" s="39"/>
      <c r="D26" s="97"/>
      <c r="M26" s="46"/>
      <c r="N26" s="93"/>
      <c r="O26" s="79"/>
    </row>
    <row r="27" spans="1:19" ht="12.75" customHeight="1">
      <c r="A27" s="15" t="s">
        <v>22</v>
      </c>
      <c r="B27" s="16" t="s">
        <v>13</v>
      </c>
      <c r="C27" s="17">
        <v>20973.22</v>
      </c>
      <c r="D27" s="86">
        <f t="shared" si="0"/>
        <v>1747.7683333333334</v>
      </c>
      <c r="E27" s="76">
        <f>164.26</f>
        <v>164.26</v>
      </c>
      <c r="F27" s="76">
        <v>7.86</v>
      </c>
      <c r="G27" s="87">
        <f>F27/D27</f>
        <v>0.00449716352567703</v>
      </c>
      <c r="H27" s="76">
        <v>13.11</v>
      </c>
      <c r="I27" s="88">
        <f t="shared" si="7"/>
        <v>0.007500994124888786</v>
      </c>
      <c r="M27" s="99">
        <v>1911.77</v>
      </c>
      <c r="N27" s="100">
        <f aca="true" t="shared" si="8" ref="N27:N33">D27+E27</f>
        <v>1912.0283333333334</v>
      </c>
      <c r="O27" s="63">
        <v>1372.77</v>
      </c>
      <c r="P27" s="10">
        <f aca="true" t="shared" si="9" ref="P27:P33">O27/M27</f>
        <v>0.7180623192120391</v>
      </c>
      <c r="Q27" s="58"/>
      <c r="R27" s="58"/>
      <c r="S27" s="58"/>
    </row>
    <row r="28" spans="1:21" ht="12.75">
      <c r="A28" s="15"/>
      <c r="B28" s="22" t="s">
        <v>14</v>
      </c>
      <c r="C28" s="23">
        <v>22161.35</v>
      </c>
      <c r="D28" s="90">
        <f t="shared" si="0"/>
        <v>1846.7791666666665</v>
      </c>
      <c r="E28" s="54">
        <f>E27</f>
        <v>164.26</v>
      </c>
      <c r="F28" s="54">
        <v>7.86</v>
      </c>
      <c r="G28" s="91">
        <f aca="true" t="shared" si="10" ref="G28:G33">F28/D28</f>
        <v>0.004256058407994099</v>
      </c>
      <c r="H28" s="54">
        <v>13.11</v>
      </c>
      <c r="I28" s="92">
        <f aca="true" t="shared" si="11" ref="I28:I33">H28/D28</f>
        <v>0.007098845512570309</v>
      </c>
      <c r="M28" s="99">
        <v>2010.78</v>
      </c>
      <c r="N28" s="100">
        <f t="shared" si="8"/>
        <v>2011.0391666666665</v>
      </c>
      <c r="O28" s="63">
        <v>1434.12</v>
      </c>
      <c r="P28" s="10">
        <f t="shared" si="9"/>
        <v>0.7132157670157849</v>
      </c>
      <c r="Q28" s="58">
        <f aca="true" t="shared" si="12" ref="Q28:Q33">M28-M27</f>
        <v>99.00999999999999</v>
      </c>
      <c r="R28" s="58">
        <f aca="true" t="shared" si="13" ref="R28:R33">O28-O27</f>
        <v>61.34999999999991</v>
      </c>
      <c r="S28" s="58">
        <f aca="true" t="shared" si="14" ref="S28:S33">Q28*13</f>
        <v>1287.1299999999999</v>
      </c>
      <c r="T28" s="58">
        <f aca="true" t="shared" si="15" ref="T28:T33">S28*3</f>
        <v>3861.3899999999994</v>
      </c>
      <c r="U28" s="45">
        <v>3861.4224999999933</v>
      </c>
    </row>
    <row r="29" spans="1:21" ht="12.75">
      <c r="A29" s="15"/>
      <c r="B29" s="22" t="s">
        <v>15</v>
      </c>
      <c r="C29" s="23">
        <v>24062.51</v>
      </c>
      <c r="D29" s="90">
        <f t="shared" si="0"/>
        <v>2005.2091666666665</v>
      </c>
      <c r="E29" s="54">
        <f>E28</f>
        <v>164.26</v>
      </c>
      <c r="F29" s="54">
        <v>7.86</v>
      </c>
      <c r="G29" s="91">
        <f t="shared" si="10"/>
        <v>0.003919790578788331</v>
      </c>
      <c r="H29" s="54">
        <v>13.11</v>
      </c>
      <c r="I29" s="92">
        <f t="shared" si="11"/>
        <v>0.006537971308895041</v>
      </c>
      <c r="M29" s="99">
        <v>2169.21</v>
      </c>
      <c r="N29" s="100">
        <f t="shared" si="8"/>
        <v>2169.4691666666668</v>
      </c>
      <c r="O29" s="63">
        <v>1533.84</v>
      </c>
      <c r="P29" s="10">
        <f t="shared" si="9"/>
        <v>0.7070961317714743</v>
      </c>
      <c r="Q29" s="58">
        <f t="shared" si="12"/>
        <v>158.43000000000006</v>
      </c>
      <c r="R29" s="58">
        <f t="shared" si="13"/>
        <v>99.72000000000003</v>
      </c>
      <c r="S29" s="58">
        <f t="shared" si="14"/>
        <v>2059.590000000001</v>
      </c>
      <c r="T29" s="58">
        <f t="shared" si="15"/>
        <v>6178.770000000003</v>
      </c>
      <c r="U29" s="45">
        <v>6178.77</v>
      </c>
    </row>
    <row r="30" spans="1:21" ht="12.75">
      <c r="A30" s="15"/>
      <c r="B30" s="22" t="s">
        <v>16</v>
      </c>
      <c r="C30" s="23">
        <v>26407.69</v>
      </c>
      <c r="D30" s="90">
        <f t="shared" si="0"/>
        <v>2200.6408333333334</v>
      </c>
      <c r="E30" s="54">
        <v>201.98</v>
      </c>
      <c r="F30" s="54">
        <v>7.86</v>
      </c>
      <c r="G30" s="91">
        <f t="shared" si="10"/>
        <v>0.0035716868836312456</v>
      </c>
      <c r="H30" s="54">
        <v>13.11</v>
      </c>
      <c r="I30" s="92">
        <f t="shared" si="11"/>
        <v>0.005957355603613947</v>
      </c>
      <c r="M30" s="99">
        <v>2402.64</v>
      </c>
      <c r="N30" s="100">
        <f t="shared" si="8"/>
        <v>2402.6208333333334</v>
      </c>
      <c r="O30" s="63">
        <v>1679.88</v>
      </c>
      <c r="P30" s="10">
        <f t="shared" si="9"/>
        <v>0.6991809010088903</v>
      </c>
      <c r="Q30" s="58">
        <f t="shared" si="12"/>
        <v>233.42999999999984</v>
      </c>
      <c r="R30" s="58">
        <f t="shared" si="13"/>
        <v>146.0400000000002</v>
      </c>
      <c r="S30" s="58">
        <f t="shared" si="14"/>
        <v>3034.589999999998</v>
      </c>
      <c r="T30" s="58">
        <f t="shared" si="15"/>
        <v>9103.769999999993</v>
      </c>
      <c r="U30" s="45">
        <v>7621.835000000003</v>
      </c>
    </row>
    <row r="31" spans="1:21" ht="12.75">
      <c r="A31" s="15"/>
      <c r="B31" s="22" t="s">
        <v>17</v>
      </c>
      <c r="C31" s="23">
        <v>29394.95</v>
      </c>
      <c r="D31" s="90">
        <f t="shared" si="0"/>
        <v>2449.579166666667</v>
      </c>
      <c r="E31" s="54">
        <f>E30</f>
        <v>201.98</v>
      </c>
      <c r="F31" s="54">
        <v>7.86</v>
      </c>
      <c r="G31" s="91">
        <f t="shared" si="10"/>
        <v>0.003208714422035077</v>
      </c>
      <c r="H31" s="54">
        <v>13.11</v>
      </c>
      <c r="I31" s="92">
        <f t="shared" si="11"/>
        <v>0.005351939703928736</v>
      </c>
      <c r="M31" s="99">
        <v>2651.58</v>
      </c>
      <c r="N31" s="100">
        <f t="shared" si="8"/>
        <v>2651.559166666667</v>
      </c>
      <c r="O31" s="63">
        <v>1811.61</v>
      </c>
      <c r="P31" s="10">
        <f t="shared" si="9"/>
        <v>0.6832190618423732</v>
      </c>
      <c r="Q31" s="58">
        <f t="shared" si="12"/>
        <v>248.94000000000005</v>
      </c>
      <c r="R31" s="58">
        <f t="shared" si="13"/>
        <v>131.7299999999998</v>
      </c>
      <c r="S31" s="58">
        <f t="shared" si="14"/>
        <v>3236.2200000000007</v>
      </c>
      <c r="T31" s="58">
        <f t="shared" si="15"/>
        <v>9708.660000000002</v>
      </c>
      <c r="U31" s="45">
        <v>9708.595000000012</v>
      </c>
    </row>
    <row r="32" spans="1:21" ht="12.75">
      <c r="A32" s="15"/>
      <c r="B32" s="22" t="s">
        <v>18</v>
      </c>
      <c r="C32" s="23">
        <v>31352.07</v>
      </c>
      <c r="D32" s="90">
        <f t="shared" si="0"/>
        <v>2612.6725</v>
      </c>
      <c r="E32" s="54">
        <v>257.43</v>
      </c>
      <c r="F32" s="54">
        <v>7.86</v>
      </c>
      <c r="G32" s="91">
        <f t="shared" si="10"/>
        <v>0.0030084137985147393</v>
      </c>
      <c r="H32" s="54">
        <v>13.11</v>
      </c>
      <c r="I32" s="92">
        <f t="shared" si="11"/>
        <v>0.005017850495995958</v>
      </c>
      <c r="M32" s="99">
        <v>2870.17</v>
      </c>
      <c r="N32" s="100">
        <f t="shared" si="8"/>
        <v>2870.1025</v>
      </c>
      <c r="O32" s="63">
        <v>1925.45</v>
      </c>
      <c r="P32" s="10">
        <f t="shared" si="9"/>
        <v>0.6708487650557284</v>
      </c>
      <c r="Q32" s="58">
        <f t="shared" si="12"/>
        <v>218.59000000000015</v>
      </c>
      <c r="R32" s="58">
        <f t="shared" si="13"/>
        <v>113.84000000000015</v>
      </c>
      <c r="S32" s="58">
        <f t="shared" si="14"/>
        <v>2841.670000000002</v>
      </c>
      <c r="T32" s="58">
        <f t="shared" si="15"/>
        <v>8525.010000000006</v>
      </c>
      <c r="U32" s="45">
        <v>6360.6399999999885</v>
      </c>
    </row>
    <row r="33" spans="1:21" ht="12.75">
      <c r="A33" s="15"/>
      <c r="B33" s="28" t="s">
        <v>19</v>
      </c>
      <c r="C33" s="29">
        <v>32912.17</v>
      </c>
      <c r="D33" s="94">
        <f t="shared" si="0"/>
        <v>2742.6808333333333</v>
      </c>
      <c r="E33" s="83">
        <f>E32</f>
        <v>257.43</v>
      </c>
      <c r="F33" s="83">
        <v>7.86</v>
      </c>
      <c r="G33" s="95">
        <f t="shared" si="10"/>
        <v>0.0028658092128230985</v>
      </c>
      <c r="H33" s="83">
        <v>13.11</v>
      </c>
      <c r="I33" s="96">
        <f t="shared" si="11"/>
        <v>0.00477999475573929</v>
      </c>
      <c r="M33" s="99">
        <v>3000.18</v>
      </c>
      <c r="N33" s="100">
        <f t="shared" si="8"/>
        <v>3000.110833333333</v>
      </c>
      <c r="O33" s="63">
        <v>1993.32</v>
      </c>
      <c r="P33" s="10">
        <f t="shared" si="9"/>
        <v>0.6644001359918406</v>
      </c>
      <c r="Q33" s="58">
        <f t="shared" si="12"/>
        <v>130.00999999999976</v>
      </c>
      <c r="R33" s="58">
        <f t="shared" si="13"/>
        <v>67.86999999999989</v>
      </c>
      <c r="S33" s="58">
        <f t="shared" si="14"/>
        <v>1690.129999999997</v>
      </c>
      <c r="T33" s="58">
        <f t="shared" si="15"/>
        <v>5070.38999999999</v>
      </c>
      <c r="U33" s="45">
        <v>5070.32499999999</v>
      </c>
    </row>
  </sheetData>
  <mergeCells count="16">
    <mergeCell ref="E1:E2"/>
    <mergeCell ref="F1:F2"/>
    <mergeCell ref="G1:G2"/>
    <mergeCell ref="H1:H2"/>
    <mergeCell ref="I1:I2"/>
    <mergeCell ref="N1:N2"/>
    <mergeCell ref="P1:P2"/>
    <mergeCell ref="Q1:Q2"/>
    <mergeCell ref="R1:R2"/>
    <mergeCell ref="S1:S2"/>
    <mergeCell ref="T1:T2"/>
    <mergeCell ref="U1:U2"/>
    <mergeCell ref="A3:A9"/>
    <mergeCell ref="A11:A17"/>
    <mergeCell ref="A19:A25"/>
    <mergeCell ref="A27:A3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Pc-torino</dc:creator>
  <cp:keywords/>
  <dc:description/>
  <cp:lastModifiedBy>Pc-torino</cp:lastModifiedBy>
  <cp:lastPrinted>2010-06-08T21:26:00Z</cp:lastPrinted>
  <dcterms:created xsi:type="dcterms:W3CDTF">2010-06-08T19:22:20Z</dcterms:created>
  <dcterms:modified xsi:type="dcterms:W3CDTF">2010-06-11T05:35:21Z</dcterms:modified>
  <cp:category/>
  <cp:version/>
  <cp:contentType/>
  <cp:contentStatus/>
</cp:coreProperties>
</file>